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ISSS\Policies &amp; Procedures\I-20 Tuition and Expenses\AY 21-22\"/>
    </mc:Choice>
  </mc:AlternateContent>
  <bookViews>
    <workbookView xWindow="0" yWindow="0" windowWidth="17250" windowHeight="5820" tabRatio="666"/>
  </bookViews>
  <sheets>
    <sheet name="Instructions " sheetId="1" r:id="rId1"/>
    <sheet name="Quick Reference" sheetId="2" r:id="rId2"/>
    <sheet name="Program dates " sheetId="3" r:id="rId3"/>
    <sheet name="Grad OutofState" sheetId="4" r:id="rId4"/>
    <sheet name="Grad InState" sheetId="5" r:id="rId5"/>
    <sheet name="UG OutofState" sheetId="6" r:id="rId6"/>
    <sheet name="UG InState" sheetId="7" r:id="rId7"/>
    <sheet name="Scholars" sheetId="9" r:id="rId8"/>
  </sheets>
  <externalReferences>
    <externalReference r:id="rId9"/>
  </externalReferences>
  <definedNames>
    <definedName name="GradOutofState">'[1]Grad OutofState'!$T$15:$T$17</definedName>
    <definedName name="No_Tuition_Waiver">'Grad OutofState'!$T$15:$T$17</definedName>
    <definedName name="Not_a_Differential_Program">'Grad InState'!$S$21:$S$37</definedName>
    <definedName name="_xlnm.Print_Area" localSheetId="3">'Grad OutofState'!$A$1:$E$33</definedName>
    <definedName name="_xlnm.Print_Area" localSheetId="1">'Quick Reference'!$A:$J</definedName>
    <definedName name="Z_45231D30_7B44_4C70_A3D1_9AF2C30142B4_.wvu.Cols" localSheetId="4" hidden="1">'Grad InState'!$L:$AA</definedName>
    <definedName name="Z_45231D30_7B44_4C70_A3D1_9AF2C30142B4_.wvu.Cols" localSheetId="3" hidden="1">'Grad OutofState'!$K:$Y</definedName>
    <definedName name="Z_45231D30_7B44_4C70_A3D1_9AF2C30142B4_.wvu.Cols" localSheetId="1" hidden="1">'Quick Reference'!$L:$BA</definedName>
    <definedName name="Z_45231D30_7B44_4C70_A3D1_9AF2C30142B4_.wvu.Cols" localSheetId="6" hidden="1">'UG InState'!$G:$Z</definedName>
    <definedName name="Z_45231D30_7B44_4C70_A3D1_9AF2C30142B4_.wvu.Cols" localSheetId="5" hidden="1">'UG OutofState'!$L:$Z</definedName>
  </definedNames>
  <calcPr calcId="162913"/>
  <customWorkbookViews>
    <customWorkbookView name="Marisa Atencio - Personal View" guid="{45231D30-7B44-4C70-A3D1-9AF2C30142B4}" mergeInterval="0" personalView="1" maximized="1" xWindow="54" yWindow="-8" windowWidth="1634" windowHeight="1066" activeSheetId="4"/>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2" i="4" l="1"/>
  <c r="M38" i="5" l="1"/>
  <c r="P38" i="5"/>
  <c r="M37" i="5"/>
  <c r="P37" i="5"/>
  <c r="O37" i="5" s="1"/>
  <c r="N37" i="5" s="1"/>
  <c r="Q37" i="5"/>
  <c r="O38" i="5"/>
  <c r="N38" i="5" s="1"/>
  <c r="Q38" i="5"/>
  <c r="M34" i="5"/>
  <c r="K38" i="4"/>
  <c r="P38" i="4"/>
  <c r="O38" i="4"/>
  <c r="M38" i="4"/>
  <c r="N38" i="4" l="1"/>
  <c r="Q38" i="4"/>
  <c r="W12" i="7"/>
  <c r="V12" i="7"/>
  <c r="U12" i="7"/>
  <c r="P34" i="6"/>
  <c r="P35" i="6"/>
  <c r="P36" i="6"/>
  <c r="W12" i="6"/>
  <c r="V12" i="6"/>
  <c r="U12" i="6"/>
  <c r="AD10" i="7" l="1"/>
  <c r="AC10" i="7"/>
  <c r="AB10" i="7"/>
  <c r="AD10" i="6"/>
  <c r="AC10" i="6"/>
  <c r="AB10" i="6"/>
  <c r="AD10" i="5" l="1"/>
  <c r="AC10" i="5"/>
  <c r="AB10" i="5"/>
  <c r="AD10" i="4"/>
  <c r="AC10" i="4"/>
  <c r="AB10" i="4"/>
  <c r="C6" i="7" l="1"/>
  <c r="R15" i="6"/>
  <c r="C6" i="6" s="1"/>
  <c r="R14" i="6"/>
  <c r="R13" i="6"/>
  <c r="R12" i="6"/>
  <c r="R11" i="6"/>
  <c r="R10" i="6"/>
  <c r="R9" i="6"/>
  <c r="R8" i="6"/>
  <c r="R7" i="6"/>
  <c r="P22" i="4" l="1"/>
  <c r="D7" i="4" l="1"/>
  <c r="C7" i="4" s="1"/>
  <c r="G22" i="2"/>
  <c r="I22" i="2" s="1"/>
  <c r="J22" i="2" s="1"/>
  <c r="G27" i="2"/>
  <c r="I27" i="2" s="1"/>
  <c r="J27" i="2" s="1"/>
  <c r="V5" i="4"/>
  <c r="W5" i="4"/>
  <c r="AP7" i="4" l="1"/>
  <c r="W13" i="7" l="1"/>
  <c r="V13" i="7"/>
  <c r="Y11" i="7"/>
  <c r="X11" i="7"/>
  <c r="P11" i="7"/>
  <c r="P12" i="7" s="1"/>
  <c r="P13" i="7" s="1"/>
  <c r="P14" i="7" s="1"/>
  <c r="P15" i="7" s="1"/>
  <c r="AI10" i="7"/>
  <c r="AH10" i="7"/>
  <c r="AG10" i="7"/>
  <c r="O4" i="7" s="1"/>
  <c r="R4" i="7" s="1"/>
  <c r="N15" i="7"/>
  <c r="N7" i="7"/>
  <c r="N5" i="7"/>
  <c r="Y10" i="7"/>
  <c r="X10" i="7"/>
  <c r="AQ9" i="7"/>
  <c r="AP9" i="7"/>
  <c r="N9" i="7"/>
  <c r="AQ8" i="7"/>
  <c r="AP8" i="7"/>
  <c r="AQ7" i="7"/>
  <c r="AP7" i="7"/>
  <c r="AM5" i="7"/>
  <c r="AQ5" i="7" s="1"/>
  <c r="AO5" i="7" s="1"/>
  <c r="W5" i="7"/>
  <c r="V5" i="7"/>
  <c r="P5" i="7"/>
  <c r="P6" i="7" s="1"/>
  <c r="P7" i="7" s="1"/>
  <c r="AM4" i="7"/>
  <c r="AP4" i="7" s="1"/>
  <c r="AM3" i="7"/>
  <c r="AQ3" i="7" s="1"/>
  <c r="W13" i="6"/>
  <c r="Y11" i="6"/>
  <c r="X11" i="6"/>
  <c r="P11" i="6"/>
  <c r="P12" i="6" s="1"/>
  <c r="P13" i="6" s="1"/>
  <c r="P14" i="6" s="1"/>
  <c r="P15" i="6" s="1"/>
  <c r="AI10" i="6"/>
  <c r="AH10" i="6"/>
  <c r="AG10" i="6"/>
  <c r="O6" i="6" s="1"/>
  <c r="R6" i="6" s="1"/>
  <c r="N15" i="6"/>
  <c r="N7" i="6"/>
  <c r="N6" i="6"/>
  <c r="Y10" i="6"/>
  <c r="X10" i="6"/>
  <c r="AQ9" i="6"/>
  <c r="AP9" i="6"/>
  <c r="AQ8" i="6"/>
  <c r="AP8" i="6"/>
  <c r="AQ7" i="6"/>
  <c r="AP7" i="6"/>
  <c r="AM5" i="6"/>
  <c r="AQ5" i="6" s="1"/>
  <c r="AO5" i="6" s="1"/>
  <c r="W5" i="6"/>
  <c r="V5" i="6"/>
  <c r="P5" i="6"/>
  <c r="P6" i="6" s="1"/>
  <c r="P7" i="6" s="1"/>
  <c r="O5" i="6"/>
  <c r="R5" i="6" s="1"/>
  <c r="AM4" i="6"/>
  <c r="AP4" i="6" s="1"/>
  <c r="N4" i="6"/>
  <c r="Q4" i="6" s="1"/>
  <c r="AM3" i="6"/>
  <c r="AP3" i="6" s="1"/>
  <c r="P36" i="5"/>
  <c r="Q36" i="5" s="1"/>
  <c r="M36" i="5"/>
  <c r="P35" i="5"/>
  <c r="Q35" i="5" s="1"/>
  <c r="M35" i="5"/>
  <c r="P34" i="5"/>
  <c r="Q34" i="5" s="1"/>
  <c r="P33" i="5"/>
  <c r="Q33" i="5" s="1"/>
  <c r="M33" i="5"/>
  <c r="P32" i="5"/>
  <c r="Q32" i="5" s="1"/>
  <c r="M32" i="5"/>
  <c r="P31" i="5"/>
  <c r="Q31" i="5" s="1"/>
  <c r="M31" i="5"/>
  <c r="Q30" i="5"/>
  <c r="O30" i="5"/>
  <c r="N30" i="5" s="1"/>
  <c r="M30" i="5"/>
  <c r="P29" i="5"/>
  <c r="Q29" i="5" s="1"/>
  <c r="M29" i="5"/>
  <c r="P28" i="5"/>
  <c r="Q28" i="5" s="1"/>
  <c r="M28" i="5"/>
  <c r="P27" i="5"/>
  <c r="Q27" i="5" s="1"/>
  <c r="M27" i="5"/>
  <c r="P26" i="5"/>
  <c r="Q26" i="5" s="1"/>
  <c r="M26" i="5"/>
  <c r="P25" i="5"/>
  <c r="Q25" i="5" s="1"/>
  <c r="M25" i="5"/>
  <c r="P24" i="5"/>
  <c r="Q24" i="5" s="1"/>
  <c r="M24" i="5"/>
  <c r="Q23" i="5"/>
  <c r="O23" i="5"/>
  <c r="N23" i="5" s="1"/>
  <c r="M23" i="5"/>
  <c r="P22" i="5"/>
  <c r="Q22" i="5" s="1"/>
  <c r="M22" i="5"/>
  <c r="P14" i="5"/>
  <c r="P13" i="5"/>
  <c r="W12" i="5"/>
  <c r="W13" i="5" s="1"/>
  <c r="V12" i="5"/>
  <c r="V13" i="5" s="1"/>
  <c r="U12" i="5"/>
  <c r="U13" i="5" s="1"/>
  <c r="P12" i="5"/>
  <c r="Y11" i="5"/>
  <c r="X11" i="5"/>
  <c r="P11" i="5"/>
  <c r="Y10" i="5"/>
  <c r="X10" i="5"/>
  <c r="P10" i="5"/>
  <c r="P9" i="5"/>
  <c r="P8" i="5"/>
  <c r="P7" i="5"/>
  <c r="P6" i="5"/>
  <c r="W5" i="5"/>
  <c r="V5" i="5"/>
  <c r="P5" i="5"/>
  <c r="AI10" i="5"/>
  <c r="O14" i="5" s="1"/>
  <c r="AH10" i="5"/>
  <c r="O7" i="5" s="1"/>
  <c r="AG10" i="5"/>
  <c r="O5" i="5" s="1"/>
  <c r="N12" i="5"/>
  <c r="N7" i="5"/>
  <c r="N6" i="5"/>
  <c r="Q6" i="5" s="1"/>
  <c r="AQ9" i="5"/>
  <c r="AP9" i="5"/>
  <c r="AQ8" i="5"/>
  <c r="AP8" i="5"/>
  <c r="AQ7" i="5"/>
  <c r="AP7" i="5"/>
  <c r="AM5" i="5"/>
  <c r="AQ5" i="5" s="1"/>
  <c r="AO5" i="5" s="1"/>
  <c r="AM4" i="5"/>
  <c r="AQ4" i="5" s="1"/>
  <c r="AO4" i="5" s="1"/>
  <c r="AM3" i="5"/>
  <c r="AQ3" i="5" s="1"/>
  <c r="C17" i="4"/>
  <c r="P37" i="4"/>
  <c r="O37" i="4" s="1"/>
  <c r="M37" i="4"/>
  <c r="Q37" i="4" s="1"/>
  <c r="P36" i="4"/>
  <c r="O36" i="4" s="1"/>
  <c r="M36" i="4"/>
  <c r="P35" i="4"/>
  <c r="O35" i="4" s="1"/>
  <c r="M35" i="4"/>
  <c r="P34" i="4"/>
  <c r="Q34" i="4" s="1"/>
  <c r="M34" i="4"/>
  <c r="P33" i="4"/>
  <c r="O33" i="4" s="1"/>
  <c r="M33" i="4"/>
  <c r="P32" i="4"/>
  <c r="O32" i="4" s="1"/>
  <c r="M32" i="4"/>
  <c r="Q32" i="4" s="1"/>
  <c r="P31" i="4"/>
  <c r="Q31" i="4" s="1"/>
  <c r="M31" i="4"/>
  <c r="P30" i="4"/>
  <c r="Q30" i="4" s="1"/>
  <c r="M30" i="4"/>
  <c r="P29" i="4"/>
  <c r="M29" i="4"/>
  <c r="P28" i="4"/>
  <c r="O28" i="4" s="1"/>
  <c r="M28" i="4"/>
  <c r="P27" i="4"/>
  <c r="O27" i="4" s="1"/>
  <c r="M27" i="4"/>
  <c r="P26" i="4"/>
  <c r="Q26" i="4" s="1"/>
  <c r="M26" i="4"/>
  <c r="P25" i="4"/>
  <c r="O25" i="4" s="1"/>
  <c r="M25" i="4"/>
  <c r="P24" i="4"/>
  <c r="O24" i="4" s="1"/>
  <c r="M24" i="4"/>
  <c r="P23" i="4"/>
  <c r="Q23" i="4" s="1"/>
  <c r="M23" i="4"/>
  <c r="Q22" i="4"/>
  <c r="M22" i="4"/>
  <c r="P14" i="4"/>
  <c r="P13" i="4"/>
  <c r="W12" i="4"/>
  <c r="W13" i="4" s="1"/>
  <c r="V13" i="4"/>
  <c r="U12" i="4"/>
  <c r="P12" i="4"/>
  <c r="Y11" i="4"/>
  <c r="X11" i="4"/>
  <c r="P11" i="4"/>
  <c r="Y10" i="4"/>
  <c r="X10" i="4"/>
  <c r="P10" i="4"/>
  <c r="P9" i="4"/>
  <c r="P8" i="4"/>
  <c r="P7" i="4"/>
  <c r="P6" i="4"/>
  <c r="P5" i="4"/>
  <c r="AI10" i="4"/>
  <c r="O13" i="4" s="1"/>
  <c r="AH10" i="4"/>
  <c r="O7" i="4" s="1"/>
  <c r="AG10" i="4"/>
  <c r="O6" i="4" s="1"/>
  <c r="N15" i="4"/>
  <c r="Q15" i="4" s="1"/>
  <c r="N7" i="4"/>
  <c r="N6" i="4"/>
  <c r="AQ9" i="4"/>
  <c r="AP9" i="4"/>
  <c r="AQ8" i="4"/>
  <c r="AP8" i="4"/>
  <c r="AQ7" i="4"/>
  <c r="AM5" i="4"/>
  <c r="AP5" i="4" s="1"/>
  <c r="AM4" i="4"/>
  <c r="AQ4" i="4" s="1"/>
  <c r="AO4" i="4" s="1"/>
  <c r="AM3" i="4"/>
  <c r="AP3" i="4" s="1"/>
  <c r="J7" i="2"/>
  <c r="I7" i="2"/>
  <c r="J6" i="2"/>
  <c r="I6" i="2"/>
  <c r="E8" i="2"/>
  <c r="D8" i="2"/>
  <c r="C8" i="2"/>
  <c r="J15" i="2" s="1"/>
  <c r="B8" i="2"/>
  <c r="G26" i="2"/>
  <c r="I26" i="2" s="1"/>
  <c r="G25" i="2"/>
  <c r="G24" i="2"/>
  <c r="G23" i="2"/>
  <c r="I23" i="2" s="1"/>
  <c r="G21" i="2"/>
  <c r="G20" i="2"/>
  <c r="G19" i="2"/>
  <c r="I19" i="2" s="1"/>
  <c r="G18" i="2"/>
  <c r="I18" i="2" s="1"/>
  <c r="G17" i="2"/>
  <c r="G16" i="2"/>
  <c r="G15" i="2"/>
  <c r="I15" i="2" s="1"/>
  <c r="G14" i="2"/>
  <c r="I14" i="2" s="1"/>
  <c r="G13" i="2"/>
  <c r="G12" i="2"/>
  <c r="I12" i="2" s="1"/>
  <c r="J12" i="2" l="1"/>
  <c r="S60" i="4"/>
  <c r="R7" i="5"/>
  <c r="AP4" i="5"/>
  <c r="O5" i="7"/>
  <c r="C4" i="4"/>
  <c r="N8" i="7"/>
  <c r="N5" i="6"/>
  <c r="N10" i="7"/>
  <c r="Q10" i="7" s="1"/>
  <c r="N30" i="4"/>
  <c r="O4" i="6"/>
  <c r="R4" i="6" s="1"/>
  <c r="N6" i="7"/>
  <c r="Q6" i="7" s="1"/>
  <c r="AP3" i="5"/>
  <c r="Q12" i="5"/>
  <c r="N4" i="5"/>
  <c r="Q4" i="5" s="1"/>
  <c r="O6" i="5"/>
  <c r="R6" i="5" s="1"/>
  <c r="AQ3" i="6"/>
  <c r="AP5" i="6"/>
  <c r="AP10" i="6" s="1"/>
  <c r="AP12" i="6" s="1"/>
  <c r="V6" i="6" s="1"/>
  <c r="X12" i="6"/>
  <c r="N4" i="7"/>
  <c r="Q4" i="7" s="1"/>
  <c r="AQ4" i="7"/>
  <c r="AO4" i="7" s="1"/>
  <c r="N13" i="7"/>
  <c r="Q13" i="7" s="1"/>
  <c r="AP3" i="7"/>
  <c r="Q5" i="6"/>
  <c r="N10" i="6"/>
  <c r="Q10" i="6" s="1"/>
  <c r="Q6" i="6"/>
  <c r="N11" i="7"/>
  <c r="Q11" i="7" s="1"/>
  <c r="N14" i="7"/>
  <c r="Q14" i="7" s="1"/>
  <c r="Q5" i="7"/>
  <c r="R5" i="7"/>
  <c r="AP4" i="4"/>
  <c r="AP10" i="4" s="1"/>
  <c r="AP12" i="4" s="1"/>
  <c r="Q7" i="7"/>
  <c r="Q15" i="6"/>
  <c r="J21" i="2"/>
  <c r="X12" i="7"/>
  <c r="Y12" i="6"/>
  <c r="U13" i="6"/>
  <c r="O34" i="5"/>
  <c r="N34" i="5" s="1"/>
  <c r="O26" i="5"/>
  <c r="N26" i="5" s="1"/>
  <c r="O27" i="5"/>
  <c r="N27" i="5" s="1"/>
  <c r="O31" i="5"/>
  <c r="N31" i="5" s="1"/>
  <c r="O35" i="5"/>
  <c r="N35" i="5" s="1"/>
  <c r="O22" i="5"/>
  <c r="N22" i="5" s="1"/>
  <c r="O25" i="5"/>
  <c r="N25" i="5" s="1"/>
  <c r="O29" i="5"/>
  <c r="N29" i="5" s="1"/>
  <c r="O33" i="5"/>
  <c r="N33" i="5" s="1"/>
  <c r="N31" i="4"/>
  <c r="N27" i="4"/>
  <c r="Q35" i="4"/>
  <c r="K35" i="4" s="1"/>
  <c r="N35" i="4"/>
  <c r="N34" i="4"/>
  <c r="Q33" i="4"/>
  <c r="K33" i="4" s="1"/>
  <c r="O31" i="4"/>
  <c r="K31" i="4" s="1"/>
  <c r="O29" i="4"/>
  <c r="Q29" i="4"/>
  <c r="Q27" i="4"/>
  <c r="K27" i="4" s="1"/>
  <c r="N26" i="4"/>
  <c r="Q25" i="4"/>
  <c r="K25" i="4" s="1"/>
  <c r="N23" i="4"/>
  <c r="O23" i="4"/>
  <c r="K23" i="4" s="1"/>
  <c r="N22" i="4"/>
  <c r="Q7" i="5"/>
  <c r="Q7" i="4"/>
  <c r="R13" i="4"/>
  <c r="Q6" i="4"/>
  <c r="O14" i="4"/>
  <c r="R14" i="4" s="1"/>
  <c r="O12" i="4"/>
  <c r="R12" i="4" s="1"/>
  <c r="O15" i="4"/>
  <c r="R15" i="4" s="1"/>
  <c r="J13" i="2"/>
  <c r="J17" i="2"/>
  <c r="J25" i="2"/>
  <c r="I25" i="2"/>
  <c r="J18" i="2"/>
  <c r="AE25" i="4"/>
  <c r="AC25" i="4"/>
  <c r="C5" i="4"/>
  <c r="AQ3" i="4"/>
  <c r="AO3" i="4" s="1"/>
  <c r="AQ5" i="4"/>
  <c r="AO5" i="4" s="1"/>
  <c r="N4" i="4"/>
  <c r="Q4" i="4" s="1"/>
  <c r="N5" i="4"/>
  <c r="Q5" i="4" s="1"/>
  <c r="R6" i="4"/>
  <c r="N8" i="4"/>
  <c r="Q8" i="4" s="1"/>
  <c r="N9" i="4"/>
  <c r="Q9" i="4" s="1"/>
  <c r="N10" i="4"/>
  <c r="Q10" i="4" s="1"/>
  <c r="N11" i="4"/>
  <c r="Q11" i="4" s="1"/>
  <c r="N13" i="4"/>
  <c r="Q13" i="4" s="1"/>
  <c r="O4" i="4"/>
  <c r="R4" i="4" s="1"/>
  <c r="O5" i="4"/>
  <c r="R5" i="4" s="1"/>
  <c r="R7" i="4"/>
  <c r="O8" i="4"/>
  <c r="R8" i="4" s="1"/>
  <c r="O9" i="4"/>
  <c r="R9" i="4" s="1"/>
  <c r="AF23" i="4" s="1"/>
  <c r="O10" i="4"/>
  <c r="R10" i="4" s="1"/>
  <c r="O11" i="4"/>
  <c r="R11" i="4" s="1"/>
  <c r="N12" i="4"/>
  <c r="Q12" i="4" s="1"/>
  <c r="X12" i="4"/>
  <c r="N14" i="4"/>
  <c r="Q14" i="4" s="1"/>
  <c r="J19" i="2"/>
  <c r="J14" i="2"/>
  <c r="J16" i="2"/>
  <c r="J26" i="2"/>
  <c r="P8" i="7"/>
  <c r="R8" i="7" s="1"/>
  <c r="R7" i="7"/>
  <c r="AQ10" i="7"/>
  <c r="AQ12" i="7" s="1"/>
  <c r="AO3" i="7"/>
  <c r="AO10" i="7" s="1"/>
  <c r="U6" i="7" s="1"/>
  <c r="R14" i="7"/>
  <c r="Q15" i="7"/>
  <c r="R15" i="7"/>
  <c r="O6" i="7"/>
  <c r="R6" i="7" s="1"/>
  <c r="R11" i="7"/>
  <c r="R13" i="7"/>
  <c r="U13" i="7"/>
  <c r="R12" i="7"/>
  <c r="AP5" i="7"/>
  <c r="R10" i="7"/>
  <c r="Y12" i="7"/>
  <c r="N12" i="7"/>
  <c r="Q12" i="7" s="1"/>
  <c r="Q7" i="6"/>
  <c r="P8" i="6"/>
  <c r="AQ4" i="6"/>
  <c r="AO4" i="6" s="1"/>
  <c r="N11" i="6"/>
  <c r="Q11" i="6" s="1"/>
  <c r="N13" i="6"/>
  <c r="Q13" i="6" s="1"/>
  <c r="N9" i="6"/>
  <c r="V13" i="6"/>
  <c r="N14" i="6"/>
  <c r="Q14" i="6" s="1"/>
  <c r="AO3" i="6"/>
  <c r="N8" i="6"/>
  <c r="N12" i="6"/>
  <c r="Q12" i="6" s="1"/>
  <c r="O4" i="5"/>
  <c r="R4" i="5" s="1"/>
  <c r="N8" i="5"/>
  <c r="Q8" i="5" s="1"/>
  <c r="O9" i="5"/>
  <c r="R9" i="5" s="1"/>
  <c r="O10" i="5"/>
  <c r="R10" i="5" s="1"/>
  <c r="O12" i="5"/>
  <c r="R12" i="5" s="1"/>
  <c r="N15" i="5"/>
  <c r="Q15" i="5" s="1"/>
  <c r="N5" i="5"/>
  <c r="Q5" i="5" s="1"/>
  <c r="O8" i="5"/>
  <c r="R8" i="5" s="1"/>
  <c r="N11" i="5"/>
  <c r="Q11" i="5" s="1"/>
  <c r="N13" i="5"/>
  <c r="Q13" i="5" s="1"/>
  <c r="N14" i="5"/>
  <c r="Q14" i="5" s="1"/>
  <c r="O15" i="5"/>
  <c r="R15" i="5" s="1"/>
  <c r="R5" i="5"/>
  <c r="N9" i="5"/>
  <c r="Q9" i="5" s="1"/>
  <c r="N10" i="5"/>
  <c r="Q10" i="5" s="1"/>
  <c r="R14" i="5"/>
  <c r="O11" i="5"/>
  <c r="R11" i="5" s="1"/>
  <c r="O13" i="5"/>
  <c r="R13" i="5" s="1"/>
  <c r="O24" i="5"/>
  <c r="N24" i="5" s="1"/>
  <c r="O28" i="5"/>
  <c r="N28" i="5" s="1"/>
  <c r="O32" i="5"/>
  <c r="N32" i="5" s="1"/>
  <c r="O36" i="5"/>
  <c r="N36" i="5" s="1"/>
  <c r="X13" i="5"/>
  <c r="Y13" i="5"/>
  <c r="Y12" i="5"/>
  <c r="X12" i="5"/>
  <c r="AO3" i="5"/>
  <c r="AO10" i="5" s="1"/>
  <c r="AO12" i="5" s="1"/>
  <c r="U6" i="5" s="1"/>
  <c r="W6" i="5" s="1"/>
  <c r="AQ10" i="5"/>
  <c r="AQ12" i="5" s="1"/>
  <c r="W4" i="5" s="1"/>
  <c r="AP5" i="5"/>
  <c r="AP10" i="5" s="1"/>
  <c r="AP12" i="5" s="1"/>
  <c r="V4" i="5" s="1"/>
  <c r="V6" i="5" s="1"/>
  <c r="S55" i="4"/>
  <c r="K32" i="4"/>
  <c r="O22" i="4"/>
  <c r="K22" i="4" s="1"/>
  <c r="Q24" i="4"/>
  <c r="K24" i="4" s="1"/>
  <c r="N25" i="4"/>
  <c r="O26" i="4"/>
  <c r="K26" i="4" s="1"/>
  <c r="Q28" i="4"/>
  <c r="K28" i="4" s="1"/>
  <c r="N29" i="4"/>
  <c r="O30" i="4"/>
  <c r="K30" i="4" s="1"/>
  <c r="N33" i="4"/>
  <c r="O34" i="4"/>
  <c r="K34" i="4" s="1"/>
  <c r="Q36" i="4"/>
  <c r="K36" i="4" s="1"/>
  <c r="N37" i="4"/>
  <c r="N24" i="4"/>
  <c r="N28" i="4"/>
  <c r="N32" i="4"/>
  <c r="N36" i="4"/>
  <c r="K37" i="4"/>
  <c r="Y12" i="4"/>
  <c r="U13" i="4"/>
  <c r="AE27" i="4" s="1"/>
  <c r="J23" i="2"/>
  <c r="J20" i="2"/>
  <c r="J24" i="2"/>
  <c r="I17" i="2"/>
  <c r="I21" i="2"/>
  <c r="I13" i="2"/>
  <c r="I16" i="2"/>
  <c r="I20" i="2"/>
  <c r="I24" i="2"/>
  <c r="E9" i="9"/>
  <c r="L40" i="9"/>
  <c r="L39" i="9"/>
  <c r="L38" i="9"/>
  <c r="L37" i="9"/>
  <c r="L36" i="9"/>
  <c r="AP10" i="7" l="1"/>
  <c r="AP12" i="7" s="1"/>
  <c r="V6" i="7" s="1"/>
  <c r="AD25" i="4"/>
  <c r="C6" i="4"/>
  <c r="Y13" i="6"/>
  <c r="AO10" i="6"/>
  <c r="U4" i="6" s="1"/>
  <c r="U6" i="6" s="1"/>
  <c r="W6" i="6" s="1"/>
  <c r="AO10" i="4"/>
  <c r="AO12" i="4" s="1"/>
  <c r="X13" i="6"/>
  <c r="B14" i="6"/>
  <c r="W6" i="7"/>
  <c r="B14" i="7"/>
  <c r="Q8" i="6"/>
  <c r="U6" i="4"/>
  <c r="V4" i="4"/>
  <c r="V6" i="4" s="1"/>
  <c r="AC26" i="4" s="1"/>
  <c r="AQ10" i="4"/>
  <c r="AQ12" i="4" s="1"/>
  <c r="K29" i="4"/>
  <c r="W4" i="4"/>
  <c r="W6" i="4" s="1"/>
  <c r="X13" i="7"/>
  <c r="Y13" i="7"/>
  <c r="P9" i="7"/>
  <c r="Q9" i="7" s="1"/>
  <c r="Q8" i="7"/>
  <c r="AQ10" i="6"/>
  <c r="AQ12" i="6" s="1"/>
  <c r="P9" i="6"/>
  <c r="Y13" i="4"/>
  <c r="X38" i="4" s="1"/>
  <c r="X13" i="4"/>
  <c r="E14" i="9"/>
  <c r="E13" i="9"/>
  <c r="X22" i="4" l="1"/>
  <c r="E15" i="9"/>
  <c r="Q9" i="6"/>
  <c r="B21" i="4"/>
  <c r="AE26" i="4"/>
  <c r="AE28" i="4" s="1"/>
  <c r="AD27" i="4"/>
  <c r="X32" i="4"/>
  <c r="X37" i="4"/>
  <c r="X35" i="4"/>
  <c r="X31" i="4"/>
  <c r="AB27" i="4"/>
  <c r="AC27" i="4"/>
  <c r="AC28" i="4" s="1"/>
  <c r="X25" i="4"/>
  <c r="X23" i="4"/>
  <c r="X24" i="4"/>
  <c r="X27" i="4"/>
  <c r="X33" i="4"/>
  <c r="X36" i="4"/>
  <c r="X26" i="4"/>
  <c r="X30" i="4"/>
  <c r="X34" i="4"/>
  <c r="AD26" i="4"/>
  <c r="X29" i="4"/>
  <c r="X28" i="4"/>
  <c r="R9" i="7"/>
  <c r="E8" i="9"/>
  <c r="E7" i="9"/>
  <c r="E6" i="9"/>
  <c r="I47" i="9"/>
  <c r="I46" i="9"/>
  <c r="I45" i="9"/>
  <c r="I44" i="9"/>
  <c r="I43" i="9"/>
  <c r="I42" i="9"/>
  <c r="I41" i="9"/>
  <c r="I40" i="9"/>
  <c r="I39" i="9"/>
  <c r="I38" i="9"/>
  <c r="I37" i="9"/>
  <c r="C16" i="4"/>
  <c r="C18" i="4" s="1"/>
  <c r="B22" i="4" s="1"/>
  <c r="B14" i="4"/>
  <c r="D13" i="4"/>
  <c r="E13" i="4" s="1"/>
  <c r="D12" i="4"/>
  <c r="E12" i="4" s="1"/>
  <c r="D11" i="4"/>
  <c r="C10" i="7"/>
  <c r="C10" i="6"/>
  <c r="C17" i="5"/>
  <c r="C9" i="7"/>
  <c r="C9" i="6"/>
  <c r="C16" i="5"/>
  <c r="D13" i="5"/>
  <c r="E13" i="5" s="1"/>
  <c r="D12" i="5"/>
  <c r="E12" i="5" s="1"/>
  <c r="C6" i="5"/>
  <c r="B23" i="4"/>
  <c r="D7" i="5"/>
  <c r="C7" i="5" s="1"/>
  <c r="B16" i="7"/>
  <c r="C5" i="7"/>
  <c r="C4" i="7"/>
  <c r="C5" i="6"/>
  <c r="B16" i="6"/>
  <c r="C4" i="6"/>
  <c r="B23" i="5"/>
  <c r="B21" i="5"/>
  <c r="I14" i="5"/>
  <c r="B14" i="5"/>
  <c r="I13" i="5"/>
  <c r="C5" i="5"/>
  <c r="C4" i="5"/>
  <c r="D11" i="5" s="1"/>
  <c r="E11" i="5" s="1"/>
  <c r="I13" i="4"/>
  <c r="I14" i="4"/>
  <c r="C18" i="5" l="1"/>
  <c r="B22" i="5" s="1"/>
  <c r="AB28" i="4"/>
  <c r="AD28" i="4"/>
  <c r="B13" i="7"/>
  <c r="C11" i="7"/>
  <c r="B15" i="7" s="1"/>
  <c r="B20" i="5"/>
  <c r="B25" i="5"/>
  <c r="E14" i="5"/>
  <c r="D14" i="5"/>
  <c r="C11" i="6"/>
  <c r="B15" i="6" s="1"/>
  <c r="D14" i="4"/>
  <c r="E11" i="4"/>
  <c r="E14" i="4" s="1"/>
  <c r="B13" i="6"/>
  <c r="E10" i="9"/>
  <c r="E17" i="9" s="1"/>
  <c r="B20" i="4"/>
  <c r="B24" i="4" s="1"/>
  <c r="B24" i="5" l="1"/>
  <c r="B27" i="5" s="1"/>
  <c r="B26" i="5" s="1"/>
  <c r="B17" i="7"/>
  <c r="B17" i="6"/>
  <c r="B25" i="4"/>
  <c r="B27" i="4" s="1"/>
  <c r="B26" i="4" s="1"/>
</calcChain>
</file>

<file path=xl/sharedStrings.xml><?xml version="1.0" encoding="utf-8"?>
<sst xmlns="http://schemas.openxmlformats.org/spreadsheetml/2006/main" count="803" uniqueCount="331">
  <si>
    <t>Hours</t>
  </si>
  <si>
    <t>Fee</t>
  </si>
  <si>
    <t>Living Expenses</t>
  </si>
  <si>
    <t>Per month</t>
  </si>
  <si>
    <t>9 mo</t>
  </si>
  <si>
    <t>12 mo</t>
  </si>
  <si>
    <t># Months</t>
  </si>
  <si>
    <t>Room/Board</t>
  </si>
  <si>
    <t>Joint Ph.D in Biomedical Engineering</t>
  </si>
  <si>
    <t xml:space="preserve">FALL Credit hours </t>
  </si>
  <si>
    <t>Personal Expen.</t>
  </si>
  <si>
    <t>MBA Program</t>
  </si>
  <si>
    <t xml:space="preserve">SPRING Credit hours </t>
  </si>
  <si>
    <t>Tuition and fees</t>
  </si>
  <si>
    <t>Total</t>
  </si>
  <si>
    <t>MS City &amp; Regional Planning</t>
  </si>
  <si>
    <t xml:space="preserve">SUMMER Credit hours </t>
  </si>
  <si>
    <t>MS in Bioinformatics</t>
  </si>
  <si>
    <t>Dependent Expenses</t>
  </si>
  <si>
    <t>Misc Fees</t>
  </si>
  <si>
    <t>Misc. Expenses</t>
  </si>
  <si>
    <t>Fall</t>
  </si>
  <si>
    <t>Spring</t>
  </si>
  <si>
    <t>Summer</t>
  </si>
  <si>
    <t>MS in Industrial Design</t>
  </si>
  <si>
    <t>Books/Supplies</t>
  </si>
  <si>
    <t>MS in Music Technology</t>
  </si>
  <si>
    <t>Int'l Fee</t>
  </si>
  <si>
    <t>MS in Quantitative Computational Finance</t>
  </si>
  <si>
    <t>Tuition waiver value</t>
  </si>
  <si>
    <t>Health Insurance</t>
  </si>
  <si>
    <t>MS in Biomed Innov &amp; Development</t>
  </si>
  <si>
    <t>MS in Prosthetics and Orthotics</t>
  </si>
  <si>
    <t>MS in Supply Chain Engineering</t>
  </si>
  <si>
    <t>Master of Architecture</t>
  </si>
  <si>
    <t xml:space="preserve">Total </t>
  </si>
  <si>
    <t>MS Urban Design</t>
  </si>
  <si>
    <t>Full-Time</t>
  </si>
  <si>
    <t>FALL</t>
  </si>
  <si>
    <t>SPRING</t>
  </si>
  <si>
    <t>SUMMER</t>
  </si>
  <si>
    <t>LEGEND</t>
  </si>
  <si>
    <t xml:space="preserve"> Spouse (yes=1 no =0)</t>
  </si>
  <si>
    <t xml:space="preserve">Number of children </t>
  </si>
  <si>
    <t>Personal Funds Needed?</t>
  </si>
  <si>
    <t>MS in Building Construction and Integerated Facilities Management</t>
  </si>
  <si>
    <t>MS in Geographic Information Science and Technology</t>
  </si>
  <si>
    <t xml:space="preserve">Total funding </t>
  </si>
  <si>
    <t>Total Funding</t>
  </si>
  <si>
    <t>GTA/GRA, Fellowships, External funding, etc</t>
  </si>
  <si>
    <t>*Enter figures in GREEN boxes*</t>
  </si>
  <si>
    <t/>
  </si>
  <si>
    <t>Total dependents</t>
  </si>
  <si>
    <t xml:space="preserve">Funds per month </t>
  </si>
  <si>
    <t>Funds per year</t>
  </si>
  <si>
    <t>Step 3) Dependent Expenses</t>
  </si>
  <si>
    <t>Step 1) Calculate Tuition and Expenses based on number of credit hours per semester</t>
  </si>
  <si>
    <t>*Total Est. Expenses*</t>
  </si>
  <si>
    <t>Total personal                     funds needed</t>
  </si>
  <si>
    <t>**OPTIONAL**</t>
  </si>
  <si>
    <t xml:space="preserve">Dollar        Amount </t>
  </si>
  <si>
    <t xml:space="preserve">Calculate Dollar Amount by semster </t>
  </si>
  <si>
    <t>Makes sure STEP 1 has Credit Hours filled for each applicable semester</t>
  </si>
  <si>
    <t>INSTRUCTIONS FOR USING THE WORKSHEET</t>
  </si>
  <si>
    <t>Quick reference:</t>
  </si>
  <si>
    <t>Grad OutofState:</t>
  </si>
  <si>
    <t>Grad InState:</t>
  </si>
  <si>
    <t>UG OutofState:</t>
  </si>
  <si>
    <t>UG  InState:</t>
  </si>
  <si>
    <t>Program Dates:</t>
  </si>
  <si>
    <t>Select to identify the I-20/DS-2019 start and end date based on the estimated length of the program.</t>
  </si>
  <si>
    <t>Select the column by visa type (F or J), degree level (UG or Grad) and length of academic year (9 or 12 months) in row 3.</t>
  </si>
  <si>
    <t>Row 4-6 lists the estimated tuition, living expenses and misc. expenses that correspond to the column selected.</t>
  </si>
  <si>
    <t>Note:</t>
  </si>
  <si>
    <t>The current academic year and the upcoming/future academic year are listed.</t>
  </si>
  <si>
    <t>MS in Building Construction (MSBCIFD)</t>
  </si>
  <si>
    <t>MS Geographic Information Systems and Technology</t>
  </si>
  <si>
    <t>Estimated cost for dependents</t>
  </si>
  <si>
    <t>Dep.</t>
  </si>
  <si>
    <t>per month</t>
  </si>
  <si>
    <t>9 months</t>
  </si>
  <si>
    <t>12 months</t>
  </si>
  <si>
    <t>Spouse</t>
  </si>
  <si>
    <t>End Date</t>
  </si>
  <si>
    <t>UG traditional 60 months</t>
  </si>
  <si>
    <t>Grad 9 month</t>
  </si>
  <si>
    <t>Grad 12 month</t>
  </si>
  <si>
    <t>Grad 18 month</t>
  </si>
  <si>
    <t>Grad 24 month</t>
  </si>
  <si>
    <t>Grad 36 month</t>
  </si>
  <si>
    <t>Grad 48 month</t>
  </si>
  <si>
    <t>Grad 60 month</t>
  </si>
  <si>
    <t>*Estimated based on previous year division of &gt;4, =4, &lt;4</t>
  </si>
  <si>
    <t>Dollar amount by semester</t>
  </si>
  <si>
    <t xml:space="preserve">Step 2) Determine Amount of Funding Student Will Be Receiving </t>
  </si>
  <si>
    <t>Use the fields below to convert dollar amounts into semester values</t>
  </si>
  <si>
    <t>Step 4) Enter info in                          iStart</t>
  </si>
  <si>
    <t>Not a Differential Program</t>
  </si>
  <si>
    <t>*Error #DIV/0! Means that you need to enter the credit hours in Step 1</t>
  </si>
  <si>
    <t>Step 2) Dependent Expenses</t>
  </si>
  <si>
    <t>Step 3) Enter info in                          iStart</t>
  </si>
  <si>
    <t xml:space="preserve">Row 7 lists the total estimated tuition and expenses in the column corresponding to the column selected for NON- Differential Programs </t>
  </si>
  <si>
    <t>Step 2: Calculating funding:</t>
  </si>
  <si>
    <t>To calculate funds by semester, use the optional calculator on the right in column H</t>
  </si>
  <si>
    <t>Tabs in the worksheet:</t>
  </si>
  <si>
    <t>Step 3: Dependent Expenses:</t>
  </si>
  <si>
    <t>Student who are going to bring dependents need to show additional funds</t>
  </si>
  <si>
    <t>Spouses:</t>
  </si>
  <si>
    <t>Children:</t>
  </si>
  <si>
    <t>Enter between 0 and 12 credit hours  in each semester the student is expected to enroll in</t>
  </si>
  <si>
    <t>The fields in yellow will be the numbers you enter into the e-form</t>
  </si>
  <si>
    <t>Personal Funds needed:</t>
  </si>
  <si>
    <t xml:space="preserve"> In B26, if it says "NONE" the student does not need to show personal funds and is concidered "Fully Funded"</t>
  </si>
  <si>
    <t>Differential Programs:</t>
  </si>
  <si>
    <t>Quick Reference:</t>
  </si>
  <si>
    <t>Step 4: Enter figures into iStart e-form:</t>
  </si>
  <si>
    <t>Figures for students without Departmental/External funding</t>
  </si>
  <si>
    <t>Instructions for using each tab:</t>
  </si>
  <si>
    <t>Expenses Calculators:</t>
  </si>
  <si>
    <t>To calculate estimates for the academic year, determining the right number of semesters is important (9 vs 12 month program)</t>
  </si>
  <si>
    <t>12 month program = Students ARE expected to enroll in Summer--Credit hours must be listed in Fall, Spring and Summer</t>
  </si>
  <si>
    <t>9 month program = Students ARE NOT expected to enroll in Summer--Credit hours must be listed in Fall and Spring ONLY,  Leave Summer blank</t>
  </si>
  <si>
    <t xml:space="preserve">Click on B7 to select the appropriate Program from the drop down  </t>
  </si>
  <si>
    <t>"Not a differential program" is the default, so if your program does not have a differential tuition, you do not need to do anything</t>
  </si>
  <si>
    <t>ALL types of funding can be entered in this section. The funding is listed by semester to allow for variations throughout the academic year</t>
  </si>
  <si>
    <t xml:space="preserve">Credit hours in Step 1  MUST be entered first for formulas to work </t>
  </si>
  <si>
    <t xml:space="preserve">Credit hours in Step 1 MUST be entered first for formulas to work </t>
  </si>
  <si>
    <t>Graduate Research/Teaching Assistant</t>
  </si>
  <si>
    <t>Tuition waivers:</t>
  </si>
  <si>
    <t>Dollar amount of funding:</t>
  </si>
  <si>
    <t>Credit hours by semester:</t>
  </si>
  <si>
    <r>
      <t>ENTER FIGURES IN</t>
    </r>
    <r>
      <rPr>
        <b/>
        <sz val="12"/>
        <color theme="1"/>
        <rFont val="Calibri"/>
        <family val="2"/>
        <scheme val="minor"/>
      </rPr>
      <t xml:space="preserve"> </t>
    </r>
    <r>
      <rPr>
        <b/>
        <sz val="12"/>
        <color rgb="FF00B050"/>
        <rFont val="Calibri"/>
        <family val="2"/>
        <scheme val="minor"/>
      </rPr>
      <t>GREEN</t>
    </r>
    <r>
      <rPr>
        <sz val="12"/>
        <color rgb="FF00B050"/>
        <rFont val="Calibri"/>
        <family val="2"/>
        <scheme val="minor"/>
      </rPr>
      <t xml:space="preserve"> </t>
    </r>
    <r>
      <rPr>
        <sz val="12"/>
        <color theme="1"/>
        <rFont val="Calibri"/>
        <family val="2"/>
        <scheme val="minor"/>
      </rPr>
      <t>fields only</t>
    </r>
  </si>
  <si>
    <t>Enter the dollar amount per semester in B11-13</t>
  </si>
  <si>
    <t>Graduate Assistant</t>
  </si>
  <si>
    <t>All other Scholarships, Fellowships, External funding:</t>
  </si>
  <si>
    <t>Mark "N" in Column C11-13 for each semester since Gas do not receive tuition waivers</t>
  </si>
  <si>
    <t>Mark "N" in Column C11-13  for each semester if funding does not also pay for tuition and mandatory fees. If funding does state it will pay for tuition and mandatory fees, mark "Y"</t>
  </si>
  <si>
    <t>Enter a "1" if they will bring a spouse, the calculator will multiply $500 per month, Leave blank or enter "0" for no spouse</t>
  </si>
  <si>
    <t>Enter the number of children, the calculator will multiply $300 per month, Leave blank or enter "0" for no children</t>
  </si>
  <si>
    <t xml:space="preserve"> In B26, if it says "YES-See below" the student needs to show the amount listed in B27</t>
  </si>
  <si>
    <t>EXTENSIONS:</t>
  </si>
  <si>
    <t xml:space="preserve">Calculate based on the appropriate number of months: Fall 4.5 months, Spring 4.5 months, Summer 3 months </t>
  </si>
  <si>
    <t>Students can receive a tuition waiver and no funding, for example, PhD student gets a 12 month GRA, but only gets a stipend for Fall and Spring. B13 can be blank or "0", and C13 can still have a "Y"</t>
  </si>
  <si>
    <t>Architecture (PhD), Bionformatics, Building Construction (MS and PhD), City &amp; Regional Planning (MS and PhD), Computer Science (both MS and Ph.D.), Computational Science and Engineering (MS and PhD), Digital Media, Economics, Masters in Business Administration, Human Computer Interaction, Human Centered Computing, History and Sociology of Technology and Science, Industrial Design, Information Design Technology, Information Security, International Affairs, Master of Business Administration, Music Technology (MS and PhD), Psychology, Public Policy (Masters and PhD), Quantitative Computational Finance</t>
  </si>
  <si>
    <t>No Tuition Waiver</t>
  </si>
  <si>
    <t>Full Tuition Waiver</t>
  </si>
  <si>
    <t>Half Tuition Waiver</t>
  </si>
  <si>
    <r>
      <t xml:space="preserve">Tuition waiver?  </t>
    </r>
    <r>
      <rPr>
        <b/>
        <sz val="11"/>
        <color rgb="FFFF0000"/>
        <rFont val="Calibri"/>
        <family val="2"/>
        <scheme val="minor"/>
      </rPr>
      <t xml:space="preserve"> *</t>
    </r>
    <r>
      <rPr>
        <sz val="9"/>
        <color rgb="FFFF0000"/>
        <rFont val="Calibri"/>
        <family val="2"/>
        <scheme val="minor"/>
      </rPr>
      <t>select from the dropdown below</t>
    </r>
  </si>
  <si>
    <r>
      <t xml:space="preserve">Select from the drop down to choose the level of tuition waiver that is associated with Fundinf teh student will receive. </t>
    </r>
    <r>
      <rPr>
        <i/>
        <sz val="11"/>
        <color theme="1"/>
        <rFont val="Calibri"/>
        <family val="2"/>
        <scheme val="minor"/>
      </rPr>
      <t>"Full Waiver"= All tuition and mandatory fees are waived and "Half Waiver" - the redular Full tuition waiver is divided in half, "No Waiver" =  No tuition and mandatory fees are being waived</t>
    </r>
  </si>
  <si>
    <t>The worksheet will calcuate the value of the tuition waiver along with the funding dollar amount. The total funding field is in B25</t>
  </si>
  <si>
    <r>
      <t>Differential Program?</t>
    </r>
    <r>
      <rPr>
        <sz val="9"/>
        <color rgb="FFFF0000"/>
        <rFont val="Calibri"/>
        <family val="2"/>
        <scheme val="minor"/>
      </rPr>
      <t xml:space="preserve"> *Choose from dropdown menu (click B7)</t>
    </r>
  </si>
  <si>
    <t xml:space="preserve">Numbers from Busars website </t>
  </si>
  <si>
    <t xml:space="preserve">Instate </t>
  </si>
  <si>
    <t>MS in Human Computer Interaction</t>
  </si>
  <si>
    <t>MS in Analytics</t>
  </si>
  <si>
    <t>no tuition waiver</t>
  </si>
  <si>
    <t>full tuition waiver</t>
  </si>
  <si>
    <t>half tuition waiver</t>
  </si>
  <si>
    <r>
      <t xml:space="preserve">  Semester Value                        </t>
    </r>
    <r>
      <rPr>
        <b/>
        <sz val="12"/>
        <color theme="1"/>
        <rFont val="Calibri"/>
        <family val="2"/>
        <scheme val="minor"/>
      </rPr>
      <t xml:space="preserve"> in rows B11, B12, and B13</t>
    </r>
    <r>
      <rPr>
        <b/>
        <sz val="12"/>
        <color rgb="FFFF0000"/>
        <rFont val="Calibri"/>
        <family val="2"/>
        <scheme val="minor"/>
      </rPr>
      <t>*</t>
    </r>
    <r>
      <rPr>
        <b/>
        <sz val="12"/>
        <color theme="1"/>
        <rFont val="Calibri"/>
        <family val="2"/>
        <scheme val="minor"/>
      </rPr>
      <t xml:space="preserve"> </t>
    </r>
  </si>
  <si>
    <t xml:space="preserve">Each Feb/March OIE calculates the estimated cost of attendance to be listed on an I-20 or DS-2019 based on tuition and expense estimates (tuition rates proposed to BOR and Financial Aid and Scholarship estimates).   After BOR finalizes tuition rates, OIE will reevaluate our I-20/DS-2019 estimates. If there is a significant difference, adjustments may be made to the OIE calculations.
</t>
  </si>
  <si>
    <t>Tuition &amp; Fees</t>
  </si>
  <si>
    <t>9 vs 12 month Programs</t>
  </si>
  <si>
    <t>UNDERGRAD: All Undergrad programs are 9 Month programs.</t>
  </si>
  <si>
    <t>GRADUATE:  Most  graduate programs expect Summer enrollment, see below for exeptions.</t>
  </si>
  <si>
    <t>*9 month programs: The graduate programs listed below do NOT expect/offer Summer enrollment and are 9 month programs.</t>
  </si>
  <si>
    <t>1 credit hour</t>
  </si>
  <si>
    <t>Aver.Per Sem.</t>
  </si>
  <si>
    <t>Months</t>
  </si>
  <si>
    <t>Legend</t>
  </si>
  <si>
    <t xml:space="preserve">*According to BMED Graduate Assistantship policy (between GA Tech and Emory), students in GRA or GTA positions will be </t>
  </si>
  <si>
    <t>required to pay the standard GRA tuition rate of $25 plus mandatory fees; the institution covers the remainder of their tuition.</t>
  </si>
  <si>
    <t>Differential Program?  *Choose from dropdown menu (click B7)</t>
  </si>
  <si>
    <r>
      <t xml:space="preserve">Tuition waiver? </t>
    </r>
    <r>
      <rPr>
        <sz val="12"/>
        <color rgb="FFFF0000"/>
        <rFont val="Calibri"/>
        <family val="2"/>
        <scheme val="minor"/>
      </rPr>
      <t>*select from the dropdown below</t>
    </r>
  </si>
  <si>
    <r>
      <t xml:space="preserve">  Semester Value                         in rows B11, B12, and B13</t>
    </r>
    <r>
      <rPr>
        <b/>
        <sz val="14"/>
        <color rgb="FFFF0000"/>
        <rFont val="Calibri"/>
        <family val="2"/>
        <scheme val="minor"/>
      </rPr>
      <t xml:space="preserve"> *</t>
    </r>
  </si>
  <si>
    <t>Joint Ph.D in Biomedical Engineering*</t>
  </si>
  <si>
    <t>Enter figures in Green boxes</t>
  </si>
  <si>
    <t>Spouse (yes =1 no=0)</t>
  </si>
  <si>
    <t>Days</t>
  </si>
  <si>
    <t>Month</t>
  </si>
  <si>
    <t>Week</t>
  </si>
  <si>
    <t>Number of Children</t>
  </si>
  <si>
    <t xml:space="preserve">Step 1. Length of the program </t>
  </si>
  <si>
    <t>Step 2. Dependents cost (per month)</t>
  </si>
  <si>
    <t>Weeks</t>
  </si>
  <si>
    <t>Step 3. Total $ amount to show</t>
  </si>
  <si>
    <t>Years</t>
  </si>
  <si>
    <t>Year</t>
  </si>
  <si>
    <t>Step 1: Calculating Tuition and Mandatory Fees:</t>
  </si>
  <si>
    <t>9m UG</t>
  </si>
  <si>
    <t xml:space="preserve">9m Grad </t>
  </si>
  <si>
    <t>12m Grad</t>
  </si>
  <si>
    <t>1 Term Grad</t>
  </si>
  <si>
    <t>Graduate Differential Programs FULL-TIME</t>
  </si>
  <si>
    <t>Differential Fee per semester</t>
  </si>
  <si>
    <t>Differential Fee per AY for Program</t>
  </si>
  <si>
    <t>Total Months in AY for Program</t>
  </si>
  <si>
    <t>Total Tuition         w/ Fees &amp; Differential          per AY</t>
  </si>
  <si>
    <t>Total Expenses per AY</t>
  </si>
  <si>
    <t>per Child</t>
  </si>
  <si>
    <t xml:space="preserve"> </t>
  </si>
  <si>
    <t>**ADJUST FIGURES BELOW USING BREAKDOWN TABLES IN AA-AT COLUMNS** (except, manually adjust those in burgandy)</t>
  </si>
  <si>
    <t>Fees breakdown</t>
  </si>
  <si>
    <t>&lt;4</t>
  </si>
  <si>
    <t>&gt;4</t>
  </si>
  <si>
    <t>Fees(summer) breakdown</t>
  </si>
  <si>
    <t>Room/Board breakdown</t>
  </si>
  <si>
    <t>9 mo (F/Sp)</t>
  </si>
  <si>
    <t>*from Tech Housing website</t>
  </si>
  <si>
    <t>Fees</t>
  </si>
  <si>
    <t>Fees(summer)</t>
  </si>
  <si>
    <t>Non-Resident Tuition</t>
  </si>
  <si>
    <t>Total Tuition and Fee</t>
  </si>
  <si>
    <t>Total (Summer)</t>
  </si>
  <si>
    <t>Transportation</t>
  </si>
  <si>
    <t>Apt</t>
  </si>
  <si>
    <t>Health</t>
  </si>
  <si>
    <t>Traditional</t>
  </si>
  <si>
    <t>Technology</t>
  </si>
  <si>
    <t>Quad</t>
  </si>
  <si>
    <t>Recreation</t>
  </si>
  <si>
    <t>*from off-campus websites</t>
  </si>
  <si>
    <t>WestMar, 100 Midtown, Centennial Place</t>
  </si>
  <si>
    <t xml:space="preserve">Activity </t>
  </si>
  <si>
    <t>1 bdrm</t>
  </si>
  <si>
    <t xml:space="preserve">*w/ utilities </t>
  </si>
  <si>
    <t>Athletic</t>
  </si>
  <si>
    <t>1bdrm (in 2 bed apt)</t>
  </si>
  <si>
    <t>*w/ 9mo lease fee</t>
  </si>
  <si>
    <t>Special Institutional</t>
  </si>
  <si>
    <t xml:space="preserve">2 bed </t>
  </si>
  <si>
    <t xml:space="preserve">16-17 total </t>
  </si>
  <si>
    <t>*[(old amount-new amount)/2] + new amount</t>
  </si>
  <si>
    <t>*Increase 5% transportation fee for 16-17 (54 x .05 + 54)</t>
  </si>
  <si>
    <t>15-16 totals</t>
  </si>
  <si>
    <t>TOTAL</t>
  </si>
  <si>
    <t>Health Insurance breakdown</t>
  </si>
  <si>
    <t>*fees taken from Bursar website</t>
  </si>
  <si>
    <t>Spring/Sum</t>
  </si>
  <si>
    <t>Summer start</t>
  </si>
  <si>
    <t>*Increase 5% transportation fee for 16-17</t>
  </si>
  <si>
    <t>Grad Program Tuition Differential Fees (Out-of-State)</t>
  </si>
  <si>
    <t>Grad Programs w/ Tuition, Fees, Differential, Living &amp; Misc Expenses (Out-of-State)</t>
  </si>
  <si>
    <t xml:space="preserve"> Not a Differential Program</t>
  </si>
  <si>
    <t xml:space="preserve">Total Expenses </t>
  </si>
  <si>
    <t>AY 2016-17 ESTIMATED EXPENSES FULL-TIME Out-of-State (NON-RESIDENTS)</t>
  </si>
  <si>
    <r>
      <rPr>
        <b/>
        <sz val="11"/>
        <color theme="1"/>
        <rFont val="Calibri"/>
        <family val="2"/>
        <scheme val="minor"/>
      </rPr>
      <t xml:space="preserve">STEPS: 1. </t>
    </r>
    <r>
      <rPr>
        <sz val="11"/>
        <color theme="1"/>
        <rFont val="Calibri"/>
        <family val="2"/>
        <scheme val="minor"/>
      </rPr>
      <t>Calculate P22-37 to insert values into Quick Reference tab column Differential Fee per semester F11-27</t>
    </r>
  </si>
  <si>
    <t xml:space="preserve">9m UG </t>
  </si>
  <si>
    <t xml:space="preserve">1 Term Grad </t>
  </si>
  <si>
    <r>
      <rPr>
        <b/>
        <sz val="11"/>
        <color theme="1"/>
        <rFont val="Calibri"/>
        <family val="2"/>
        <scheme val="minor"/>
      </rPr>
      <t>5.</t>
    </r>
    <r>
      <rPr>
        <sz val="11"/>
        <color theme="1"/>
        <rFont val="Calibri"/>
        <family val="2"/>
        <scheme val="minor"/>
      </rPr>
      <t xml:space="preserve"> Add fonts/highlights to Quick Ref. sheet</t>
    </r>
  </si>
  <si>
    <t>*Use sheet "UG OutofState"</t>
  </si>
  <si>
    <t>*Using Fall term health insurance</t>
  </si>
  <si>
    <t>1-11 credit per hour</t>
  </si>
  <si>
    <t>12+ credit per hour</t>
  </si>
  <si>
    <t>Grad Programs w/ Differential Fees (OS)</t>
  </si>
  <si>
    <t xml:space="preserve">* edit these fileds with new base tuition numbers </t>
  </si>
  <si>
    <t xml:space="preserve">* edit these field with new Differential (includes base) tuition numbers </t>
  </si>
  <si>
    <t>Total personal funds needed</t>
  </si>
  <si>
    <t>*from Housing website</t>
  </si>
  <si>
    <t>Grad Program Tuition Differential Fees (In-State)</t>
  </si>
  <si>
    <t>Grad Differential Programs</t>
  </si>
  <si>
    <t>1 credit hr</t>
  </si>
  <si>
    <t>Resident Tuition</t>
  </si>
  <si>
    <r>
      <rPr>
        <b/>
        <sz val="11"/>
        <color theme="1"/>
        <rFont val="Calibri"/>
        <family val="2"/>
        <scheme val="minor"/>
      </rPr>
      <t xml:space="preserve">STEPS: 1. </t>
    </r>
    <r>
      <rPr>
        <sz val="11"/>
        <color theme="1"/>
        <rFont val="Calibri"/>
        <family val="2"/>
        <scheme val="minor"/>
      </rPr>
      <t xml:space="preserve">Calculate this table above (AY 16-17 Est. Expenses FT OS) for Quick Reference </t>
    </r>
    <r>
      <rPr>
        <b/>
        <sz val="11"/>
        <color theme="1"/>
        <rFont val="Calibri"/>
        <family val="2"/>
        <scheme val="minor"/>
      </rPr>
      <t/>
    </r>
  </si>
  <si>
    <r>
      <t xml:space="preserve">using formulas in AB-AE </t>
    </r>
    <r>
      <rPr>
        <b/>
        <sz val="11"/>
        <color theme="1"/>
        <rFont val="Calibri"/>
        <family val="2"/>
        <scheme val="minor"/>
      </rPr>
      <t xml:space="preserve">2. </t>
    </r>
    <r>
      <rPr>
        <sz val="11"/>
        <color theme="1"/>
        <rFont val="Calibri"/>
        <family val="2"/>
        <scheme val="minor"/>
      </rPr>
      <t xml:space="preserve">Cut-n-paste new numbers into snapshot table below </t>
    </r>
    <r>
      <rPr>
        <b/>
        <sz val="11"/>
        <color theme="1"/>
        <rFont val="Calibri"/>
        <family val="2"/>
        <scheme val="minor"/>
      </rPr>
      <t>3.</t>
    </r>
    <r>
      <rPr>
        <sz val="11"/>
        <color theme="1"/>
        <rFont val="Calibri"/>
        <family val="2"/>
        <scheme val="minor"/>
      </rPr>
      <t xml:space="preserve"> Clear formats </t>
    </r>
    <r>
      <rPr>
        <b/>
        <sz val="11"/>
        <color theme="1"/>
        <rFont val="Calibri"/>
        <family val="2"/>
        <scheme val="minor"/>
      </rPr>
      <t/>
    </r>
  </si>
  <si>
    <r>
      <rPr>
        <b/>
        <sz val="11"/>
        <color theme="1"/>
        <rFont val="Calibri"/>
        <family val="2"/>
        <scheme val="minor"/>
      </rPr>
      <t xml:space="preserve">4. </t>
    </r>
    <r>
      <rPr>
        <sz val="11"/>
        <color theme="1"/>
        <rFont val="Calibri"/>
        <family val="2"/>
        <scheme val="minor"/>
      </rPr>
      <t xml:space="preserve">Cut-n-paste new snapshot numbers into Quick Ref.  </t>
    </r>
    <r>
      <rPr>
        <b/>
        <sz val="11"/>
        <color theme="1"/>
        <rFont val="Calibri"/>
        <family val="2"/>
        <scheme val="minor"/>
      </rPr>
      <t>5.</t>
    </r>
    <r>
      <rPr>
        <sz val="11"/>
        <color theme="1"/>
        <rFont val="Calibri"/>
        <family val="2"/>
        <scheme val="minor"/>
      </rPr>
      <t xml:space="preserve"> Add fonts/highlights to Quick Ref. sheet</t>
    </r>
  </si>
  <si>
    <t>*1 term for full 4.5mo semester</t>
  </si>
  <si>
    <t xml:space="preserve">1 term 6cr </t>
  </si>
  <si>
    <r>
      <t xml:space="preserve">MS in Analytics </t>
    </r>
    <r>
      <rPr>
        <sz val="8"/>
        <color theme="1"/>
        <rFont val="Calibri"/>
        <family val="2"/>
        <scheme val="minor"/>
      </rPr>
      <t>*with only Summer (6hrs) and avg diff. fee</t>
    </r>
  </si>
  <si>
    <r>
      <t xml:space="preserve">MS in Supply Chain Engineering </t>
    </r>
    <r>
      <rPr>
        <sz val="8"/>
        <color theme="1"/>
        <rFont val="Calibri"/>
        <family val="2"/>
        <scheme val="minor"/>
      </rPr>
      <t>* with only Summer (6 hrs) and avg diff. fee</t>
    </r>
  </si>
  <si>
    <t>is 1 term for full 4.5mo semester</t>
  </si>
  <si>
    <t>for special programs</t>
  </si>
  <si>
    <r>
      <rPr>
        <b/>
        <sz val="11"/>
        <color theme="1"/>
        <rFont val="Calibri"/>
        <family val="2"/>
        <scheme val="minor"/>
      </rPr>
      <t xml:space="preserve">2. </t>
    </r>
    <r>
      <rPr>
        <sz val="11"/>
        <color theme="1"/>
        <rFont val="Calibri"/>
        <family val="2"/>
        <scheme val="minor"/>
      </rPr>
      <t xml:space="preserve">Cut-n-paste numbers into snapshot table. EXCEPT take K32 &amp; K37 for special programs </t>
    </r>
    <r>
      <rPr>
        <b/>
        <sz val="11"/>
        <color theme="1"/>
        <rFont val="Calibri"/>
        <family val="2"/>
        <scheme val="minor"/>
      </rPr>
      <t>3.</t>
    </r>
    <r>
      <rPr>
        <sz val="11"/>
        <color theme="1"/>
        <rFont val="Calibri"/>
        <family val="2"/>
        <scheme val="minor"/>
      </rPr>
      <t xml:space="preserve"> Clear formats </t>
    </r>
    <r>
      <rPr>
        <b/>
        <sz val="11"/>
        <color theme="1"/>
        <rFont val="Calibri"/>
        <family val="2"/>
        <scheme val="minor"/>
      </rPr>
      <t>4.</t>
    </r>
    <r>
      <rPr>
        <sz val="11"/>
        <color theme="1"/>
        <rFont val="Calibri"/>
        <family val="2"/>
        <scheme val="minor"/>
      </rPr>
      <t xml:space="preserve"> Cut-n-paste new snapshot numbers into Quick Reference </t>
    </r>
    <r>
      <rPr>
        <b/>
        <sz val="11"/>
        <color theme="1"/>
        <rFont val="Calibri"/>
        <family val="2"/>
        <scheme val="minor"/>
      </rPr>
      <t/>
    </r>
  </si>
  <si>
    <t>** take K32</t>
  </si>
  <si>
    <t>** take K37</t>
  </si>
  <si>
    <r>
      <t xml:space="preserve">6. </t>
    </r>
    <r>
      <rPr>
        <sz val="11"/>
        <color theme="1"/>
        <rFont val="Calibri"/>
        <family val="2"/>
        <scheme val="minor"/>
      </rPr>
      <t>Cut-n-paste special programs 1 term 6cr into quick ref.</t>
    </r>
  </si>
  <si>
    <t>F (713 x .05 + 713) Sp/Sm (999 x .05 + 999) Sm (429 x .05 + 429)</t>
  </si>
  <si>
    <t>*Increase 5% health insurance for 16-17 (~$1049 for 17-18)</t>
  </si>
  <si>
    <t xml:space="preserve">*Increase 5% health insurance for 17-18 </t>
  </si>
  <si>
    <t>AO raised from 1209 to 1246 to reflect 3% increase)</t>
  </si>
  <si>
    <t xml:space="preserve">Architecture (PhD), </t>
  </si>
  <si>
    <t xml:space="preserve">City &amp; Regional Planning (MS and PhD), </t>
  </si>
  <si>
    <t xml:space="preserve">Computer Science (both MS and Ph.D.), </t>
  </si>
  <si>
    <t xml:space="preserve">Computational Science and Engineering (MS and PhD), </t>
  </si>
  <si>
    <t xml:space="preserve">Digital Media, </t>
  </si>
  <si>
    <t xml:space="preserve">Economics, </t>
  </si>
  <si>
    <t xml:space="preserve">Master’s in Business Administration, </t>
  </si>
  <si>
    <t xml:space="preserve">Human Computer Interaction, </t>
  </si>
  <si>
    <t xml:space="preserve">Human Centered Computing, </t>
  </si>
  <si>
    <t xml:space="preserve">History and Sociology of Technology and Science, </t>
  </si>
  <si>
    <t xml:space="preserve">Industrial Design, </t>
  </si>
  <si>
    <t xml:space="preserve">Information Design Technology, </t>
  </si>
  <si>
    <t>Information Security,</t>
  </si>
  <si>
    <t>International Affairs,</t>
  </si>
  <si>
    <t xml:space="preserve">Music Technology (MS and PhD), </t>
  </si>
  <si>
    <t xml:space="preserve">Psychology, Public Policy (Masters and PhD), </t>
  </si>
  <si>
    <t>Quantitative Computational Finance</t>
  </si>
  <si>
    <t>9 Month Programs:</t>
  </si>
  <si>
    <t xml:space="preserve">Bioinformatics, </t>
  </si>
  <si>
    <t>Building Construction (MS and PhD),</t>
  </si>
  <si>
    <t>Master of Business Administration (MBA)</t>
  </si>
  <si>
    <t xml:space="preserve">Summer 2021  Start date </t>
  </si>
  <si>
    <t>Non-Resident Tuition Summer</t>
  </si>
  <si>
    <t xml:space="preserve">Hours </t>
  </si>
  <si>
    <t>Resident Summer Tuition</t>
  </si>
  <si>
    <t>Recreation+CRC</t>
  </si>
  <si>
    <t xml:space="preserve">Activity+STUD CENT </t>
  </si>
  <si>
    <t>*Increase totals by 3% for AY18-19</t>
  </si>
  <si>
    <t>Activity +STUD CENT</t>
  </si>
  <si>
    <t>*Increase 3% totals for AY18-19</t>
  </si>
  <si>
    <t>Athletic+CRC</t>
  </si>
  <si>
    <t>MS in Electrical &amp; Computer Engineering</t>
  </si>
  <si>
    <t>PROGRAM DATES FOR I-20 OR DS-2019-2020 ISSUANCE</t>
  </si>
  <si>
    <t>MS in Electrical and Computer Engineering (ECE)</t>
  </si>
  <si>
    <t>Fall 2021 Start date</t>
  </si>
  <si>
    <t>Estimated Expense Calculator:  Graduate Out-of-State 2021-2022</t>
  </si>
  <si>
    <t>Spring 2021 Start date</t>
  </si>
  <si>
    <t>Spring 2022 Start date</t>
  </si>
  <si>
    <t xml:space="preserve">Summer 2022  Start date </t>
  </si>
  <si>
    <t>AY 2021-22 ESTIMATED EXPENSES FULL-TIME                                   Out-of-State (NON-RESIDENTS)</t>
  </si>
  <si>
    <t>Select to calculate the  In-State AY estimated total for a Graduate student I-20/DS-2019</t>
  </si>
  <si>
    <t>Select to calculate the Out of State AY estimated total for a Graduate student I-20/DS-2019</t>
  </si>
  <si>
    <t>Select to calculate the Out of State AY estimated total for an Undergraduate student I-20/DS-2019</t>
  </si>
  <si>
    <t>Select to calculate the  In-State AY estimated total for a Undergraduate student I-20/DS-2019</t>
  </si>
  <si>
    <t>Estimated Expense Calculator for Scholars: 2021-2022</t>
  </si>
  <si>
    <t>Estimated Expense Calculator:  Undergraduate Resident 2021-2022</t>
  </si>
  <si>
    <t>Estimated Expense Calculator:  Graduate Resident 2021-2022</t>
  </si>
  <si>
    <t>**Figures for Summer 2021, Fall 2021 and Spring 2022 I-20/DS-2019 issuance only</t>
  </si>
  <si>
    <t>Estimated Expense Calculator:  Undergraduate Out of State 2021-2022</t>
  </si>
  <si>
    <t xml:space="preserve">2021-22 ESTIMATED EXPENSES (Out-of-State) with GRADUATE DIFFERENTIAL PROGRAMS </t>
  </si>
  <si>
    <t>Fall 2022 Start date</t>
  </si>
  <si>
    <t>This worksheet is valid for documents issued for Summer 2021,  Fall 2021, and Spring 2022 semesters.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</si>
</sst>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2" formatCode="_(&quot;$&quot;* #,##0_);_(&quot;$&quot;* \(#,##0\);_(&quot;$&quot;* &quot;-&quot;_);_(@_)"/>
    <numFmt numFmtId="44" formatCode="_(&quot;$&quot;* #,##0.00_);_(&quot;$&quot;* \(#,##0.00\);_(&quot;$&quot;* &quot;-&quot;??_);_(@_)"/>
    <numFmt numFmtId="164" formatCode="&quot;$&quot;#,##0"/>
    <numFmt numFmtId="165" formatCode="[$-409]mmmm\ d\,\ yyyy;@"/>
    <numFmt numFmtId="166" formatCode="_([$$-409]* #,##0.00_);_([$$-409]* \(#,##0.00\);_([$$-409]* &quot;-&quot;??_);_(@_)"/>
  </numFmts>
  <fonts count="80" x14ac:knownFonts="1">
    <font>
      <sz val="11"/>
      <color theme="1"/>
      <name val="Calibri"/>
      <family val="2"/>
      <scheme val="minor"/>
    </font>
    <font>
      <sz val="11"/>
      <color theme="1"/>
      <name val="Calibri"/>
      <family val="2"/>
      <scheme val="minor"/>
    </font>
    <font>
      <b/>
      <sz val="11"/>
      <color theme="1"/>
      <name val="Calibri"/>
      <family val="2"/>
      <scheme val="minor"/>
    </font>
    <font>
      <b/>
      <sz val="18"/>
      <color theme="0"/>
      <name val="Cambria"/>
      <family val="1"/>
      <scheme val="major"/>
    </font>
    <font>
      <b/>
      <sz val="18"/>
      <name val="Cambria"/>
      <family val="1"/>
      <scheme val="major"/>
    </font>
    <font>
      <b/>
      <sz val="18"/>
      <color theme="0"/>
      <name val="Calibri"/>
      <family val="2"/>
      <scheme val="minor"/>
    </font>
    <font>
      <b/>
      <sz val="14"/>
      <color theme="1"/>
      <name val="Cambria"/>
      <family val="1"/>
      <scheme val="major"/>
    </font>
    <font>
      <b/>
      <sz val="12"/>
      <color theme="1"/>
      <name val="Cambria"/>
      <family val="1"/>
      <scheme val="major"/>
    </font>
    <font>
      <b/>
      <sz val="14"/>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24"/>
      <color theme="1"/>
      <name val="Calibri"/>
      <family val="2"/>
      <scheme val="minor"/>
    </font>
    <font>
      <b/>
      <sz val="16"/>
      <color theme="1"/>
      <name val="Calibri"/>
      <family val="2"/>
      <scheme val="minor"/>
    </font>
    <font>
      <sz val="14"/>
      <color rgb="FFFF0000"/>
      <name val="Calibri"/>
      <family val="2"/>
      <scheme val="minor"/>
    </font>
    <font>
      <sz val="14"/>
      <color theme="3" tint="0.79998168889431442"/>
      <name val="Calibri"/>
      <family val="2"/>
      <scheme val="minor"/>
    </font>
    <font>
      <b/>
      <sz val="16"/>
      <color theme="1"/>
      <name val="Cambria"/>
      <family val="1"/>
      <scheme val="major"/>
    </font>
    <font>
      <b/>
      <u/>
      <sz val="11"/>
      <color theme="1"/>
      <name val="Calibri"/>
      <family val="2"/>
      <scheme val="minor"/>
    </font>
    <font>
      <sz val="16"/>
      <color theme="1"/>
      <name val="Calibri"/>
      <family val="2"/>
      <scheme val="minor"/>
    </font>
    <font>
      <b/>
      <sz val="16"/>
      <name val="Cambria"/>
      <family val="1"/>
      <scheme val="major"/>
    </font>
    <font>
      <sz val="12"/>
      <color theme="1"/>
      <name val="Cambria"/>
      <family val="1"/>
      <scheme val="major"/>
    </font>
    <font>
      <b/>
      <sz val="18"/>
      <color rgb="FFFF0000"/>
      <name val="Cambria"/>
      <family val="1"/>
      <scheme val="major"/>
    </font>
    <font>
      <b/>
      <sz val="16"/>
      <color theme="0"/>
      <name val="Calibri"/>
      <family val="2"/>
      <scheme val="minor"/>
    </font>
    <font>
      <sz val="16"/>
      <color theme="1"/>
      <name val="Cambria"/>
      <family val="1"/>
      <scheme val="major"/>
    </font>
    <font>
      <b/>
      <sz val="18"/>
      <color theme="1"/>
      <name val="Cambria"/>
      <family val="1"/>
      <scheme val="major"/>
    </font>
    <font>
      <b/>
      <sz val="18"/>
      <color theme="1"/>
      <name val="Calibri"/>
      <family val="2"/>
      <scheme val="minor"/>
    </font>
    <font>
      <b/>
      <sz val="11"/>
      <color theme="0"/>
      <name val="Calibri"/>
      <family val="2"/>
      <scheme val="minor"/>
    </font>
    <font>
      <i/>
      <sz val="11"/>
      <color theme="1"/>
      <name val="Calibri"/>
      <family val="2"/>
      <scheme val="minor"/>
    </font>
    <font>
      <b/>
      <sz val="11"/>
      <name val="Calibri"/>
      <family val="2"/>
      <scheme val="minor"/>
    </font>
    <font>
      <b/>
      <sz val="11"/>
      <color rgb="FFC00000"/>
      <name val="Calibri"/>
      <family val="2"/>
      <scheme val="minor"/>
    </font>
    <font>
      <sz val="11"/>
      <color rgb="FFFF0000"/>
      <name val="Calibri"/>
      <family val="2"/>
      <scheme val="minor"/>
    </font>
    <font>
      <i/>
      <sz val="14"/>
      <color theme="1"/>
      <name val="Calibri"/>
      <family val="2"/>
      <scheme val="minor"/>
    </font>
    <font>
      <b/>
      <sz val="12"/>
      <color rgb="FFFF0000"/>
      <name val="Calibri"/>
      <family val="2"/>
      <scheme val="minor"/>
    </font>
    <font>
      <b/>
      <sz val="11"/>
      <color rgb="FFFF0000"/>
      <name val="Calibri"/>
      <family val="2"/>
      <scheme val="minor"/>
    </font>
    <font>
      <b/>
      <i/>
      <sz val="11"/>
      <color rgb="FFFF0000"/>
      <name val="Calibri"/>
      <family val="2"/>
      <scheme val="minor"/>
    </font>
    <font>
      <b/>
      <sz val="12"/>
      <color rgb="FF00B050"/>
      <name val="Calibri"/>
      <family val="2"/>
      <scheme val="minor"/>
    </font>
    <font>
      <i/>
      <sz val="11"/>
      <color rgb="FFFF0000"/>
      <name val="Calibri"/>
      <family val="2"/>
      <scheme val="minor"/>
    </font>
    <font>
      <sz val="12"/>
      <color rgb="FF00B050"/>
      <name val="Calibri"/>
      <family val="2"/>
      <scheme val="minor"/>
    </font>
    <font>
      <b/>
      <u/>
      <sz val="14"/>
      <color theme="1"/>
      <name val="Calibri"/>
      <family val="2"/>
      <scheme val="minor"/>
    </font>
    <font>
      <b/>
      <i/>
      <sz val="11"/>
      <color theme="1"/>
      <name val="Calibri"/>
      <family val="2"/>
      <scheme val="minor"/>
    </font>
    <font>
      <sz val="14"/>
      <color theme="0"/>
      <name val="Calibri"/>
      <family val="2"/>
      <scheme val="minor"/>
    </font>
    <font>
      <sz val="11"/>
      <color theme="0"/>
      <name val="Calibri"/>
      <family val="2"/>
      <scheme val="minor"/>
    </font>
    <font>
      <sz val="9"/>
      <color rgb="FFFF0000"/>
      <name val="Calibri"/>
      <family val="2"/>
      <scheme val="minor"/>
    </font>
    <font>
      <sz val="10"/>
      <name val="Arial"/>
      <family val="2"/>
    </font>
    <font>
      <sz val="10"/>
      <color theme="1"/>
      <name val="Arial"/>
      <family val="2"/>
    </font>
    <font>
      <sz val="8"/>
      <color theme="1"/>
      <name val="Calibri"/>
      <family val="2"/>
      <scheme val="minor"/>
    </font>
    <font>
      <sz val="10"/>
      <color rgb="FF000000"/>
      <name val="Arial"/>
      <family val="2"/>
    </font>
    <font>
      <sz val="11"/>
      <name val="Calibri"/>
      <family val="2"/>
      <scheme val="minor"/>
    </font>
    <font>
      <b/>
      <sz val="12"/>
      <name val="Cambria"/>
      <family val="1"/>
      <scheme val="major"/>
    </font>
    <font>
      <b/>
      <sz val="12"/>
      <color theme="0"/>
      <name val="Calibri"/>
      <family val="2"/>
      <scheme val="minor"/>
    </font>
    <font>
      <sz val="12"/>
      <color rgb="FFFF0000"/>
      <name val="Calibri"/>
      <family val="2"/>
      <scheme val="minor"/>
    </font>
    <font>
      <b/>
      <sz val="12"/>
      <color rgb="FFFF0000"/>
      <name val="Cambria"/>
      <family val="1"/>
      <scheme val="major"/>
    </font>
    <font>
      <b/>
      <sz val="14"/>
      <name val="Cambria"/>
      <family val="1"/>
      <scheme val="major"/>
    </font>
    <font>
      <b/>
      <sz val="14"/>
      <color rgb="FFFF0000"/>
      <name val="Calibri"/>
      <family val="2"/>
      <scheme val="minor"/>
    </font>
    <font>
      <b/>
      <sz val="8"/>
      <color theme="1"/>
      <name val="Calibri"/>
      <family val="2"/>
      <scheme val="minor"/>
    </font>
    <font>
      <sz val="11"/>
      <color rgb="FF002060"/>
      <name val="Calibri"/>
      <family val="2"/>
      <scheme val="minor"/>
    </font>
    <font>
      <b/>
      <u/>
      <sz val="18"/>
      <color rgb="FFC00000"/>
      <name val="Calibri"/>
      <family val="2"/>
      <scheme val="minor"/>
    </font>
    <font>
      <b/>
      <u/>
      <sz val="11"/>
      <color theme="6" tint="-0.249977111117893"/>
      <name val="Calibri"/>
      <family val="2"/>
      <scheme val="minor"/>
    </font>
    <font>
      <b/>
      <u/>
      <sz val="11"/>
      <color theme="7" tint="-0.249977111117893"/>
      <name val="Calibri"/>
      <family val="2"/>
      <scheme val="minor"/>
    </font>
    <font>
      <b/>
      <u/>
      <sz val="11"/>
      <color theme="9" tint="-0.249977111117893"/>
      <name val="Calibri"/>
      <family val="2"/>
      <scheme val="minor"/>
    </font>
    <font>
      <b/>
      <u/>
      <sz val="12"/>
      <color theme="6" tint="-0.249977111117893"/>
      <name val="Calibri"/>
      <family val="2"/>
      <scheme val="minor"/>
    </font>
    <font>
      <b/>
      <u/>
      <sz val="11"/>
      <color rgb="FF7030A0"/>
      <name val="Calibri"/>
      <family val="2"/>
      <scheme val="minor"/>
    </font>
    <font>
      <sz val="11"/>
      <color rgb="FFC00000"/>
      <name val="Calibri"/>
      <family val="2"/>
      <scheme val="minor"/>
    </font>
    <font>
      <sz val="9"/>
      <color theme="1"/>
      <name val="Calibri"/>
      <family val="2"/>
      <scheme val="minor"/>
    </font>
    <font>
      <sz val="11"/>
      <color theme="8" tint="-0.499984740745262"/>
      <name val="Calibri"/>
      <family val="2"/>
      <scheme val="minor"/>
    </font>
    <font>
      <i/>
      <sz val="11"/>
      <color rgb="FF002060"/>
      <name val="Calibri"/>
      <family val="2"/>
      <scheme val="minor"/>
    </font>
    <font>
      <b/>
      <sz val="11"/>
      <color theme="8" tint="-0.499984740745262"/>
      <name val="Calibri"/>
      <family val="2"/>
      <scheme val="minor"/>
    </font>
    <font>
      <sz val="11"/>
      <color rgb="FFFFFF00"/>
      <name val="Calibri"/>
      <family val="2"/>
      <scheme val="minor"/>
    </font>
    <font>
      <i/>
      <sz val="11"/>
      <color theme="8" tint="-0.499984740745262"/>
      <name val="Calibri"/>
      <family val="2"/>
      <scheme val="minor"/>
    </font>
    <font>
      <b/>
      <u/>
      <sz val="11"/>
      <color theme="5" tint="0.39997558519241921"/>
      <name val="Calibri"/>
      <family val="2"/>
      <scheme val="minor"/>
    </font>
    <font>
      <sz val="11"/>
      <color theme="0" tint="-0.34998626667073579"/>
      <name val="Calibri"/>
      <family val="2"/>
      <scheme val="minor"/>
    </font>
    <font>
      <b/>
      <sz val="6"/>
      <color theme="1"/>
      <name val="Calibri"/>
      <family val="2"/>
      <scheme val="minor"/>
    </font>
    <font>
      <sz val="11"/>
      <color theme="0" tint="-0.249977111117893"/>
      <name val="Calibri"/>
      <family val="2"/>
      <scheme val="minor"/>
    </font>
    <font>
      <b/>
      <i/>
      <sz val="14"/>
      <color rgb="FFC00000"/>
      <name val="Calibri"/>
      <family val="2"/>
      <scheme val="minor"/>
    </font>
    <font>
      <i/>
      <sz val="11"/>
      <color rgb="FFC00000"/>
      <name val="Calibri"/>
      <family val="2"/>
      <scheme val="minor"/>
    </font>
    <font>
      <u/>
      <sz val="11"/>
      <color theme="0" tint="-0.249977111117893"/>
      <name val="Calibri"/>
      <family val="2"/>
      <scheme val="minor"/>
    </font>
    <font>
      <sz val="12"/>
      <color theme="0" tint="-0.249977111117893"/>
      <name val="Calibri"/>
      <family val="2"/>
      <scheme val="minor"/>
    </font>
    <font>
      <b/>
      <sz val="12"/>
      <name val="Calibri"/>
      <family val="2"/>
      <scheme val="minor"/>
    </font>
    <font>
      <sz val="11"/>
      <color theme="0" tint="-0.14999847407452621"/>
      <name val="Calibri"/>
      <family val="2"/>
      <scheme val="minor"/>
    </font>
    <font>
      <b/>
      <sz val="11"/>
      <color rgb="FF002060"/>
      <name val="Calibri"/>
      <family val="2"/>
      <scheme val="minor"/>
    </font>
  </fonts>
  <fills count="31">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FF66"/>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5"/>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F0"/>
        <bgColor indexed="64"/>
      </patternFill>
    </fill>
    <fill>
      <patternFill patternType="solid">
        <fgColor rgb="FFC00000"/>
        <bgColor indexed="64"/>
      </patternFill>
    </fill>
    <fill>
      <patternFill patternType="solid">
        <fgColor theme="6" tint="-0.249977111117893"/>
        <bgColor indexed="64"/>
      </patternFill>
    </fill>
    <fill>
      <patternFill patternType="solid">
        <fgColor theme="7"/>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39997558519241921"/>
        <bgColor indexed="64"/>
      </patternFill>
    </fill>
  </fills>
  <borders count="119">
    <border>
      <left/>
      <right/>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auto="1"/>
      </right>
      <top/>
      <bottom style="thin">
        <color indexed="64"/>
      </bottom>
      <diagonal/>
    </border>
    <border>
      <left style="thin">
        <color auto="1"/>
      </left>
      <right style="medium">
        <color indexed="64"/>
      </right>
      <top/>
      <bottom style="thin">
        <color indexed="64"/>
      </bottom>
      <diagonal/>
    </border>
    <border>
      <left style="medium">
        <color auto="1"/>
      </left>
      <right/>
      <top/>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thin">
        <color auto="1"/>
      </bottom>
      <diagonal/>
    </border>
    <border>
      <left/>
      <right style="thin">
        <color indexed="64"/>
      </right>
      <top/>
      <bottom style="thin">
        <color indexed="64"/>
      </bottom>
      <diagonal/>
    </border>
    <border>
      <left style="thin">
        <color auto="1"/>
      </left>
      <right/>
      <top style="thin">
        <color auto="1"/>
      </top>
      <bottom style="medium">
        <color indexed="64"/>
      </bottom>
      <diagonal/>
    </border>
    <border>
      <left style="thin">
        <color auto="1"/>
      </left>
      <right style="thin">
        <color auto="1"/>
      </right>
      <top style="thin">
        <color indexed="64"/>
      </top>
      <bottom/>
      <diagonal/>
    </border>
    <border>
      <left style="thin">
        <color auto="1"/>
      </left>
      <right style="thin">
        <color auto="1"/>
      </right>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medium">
        <color auto="1"/>
      </left>
      <right style="medium">
        <color auto="1"/>
      </right>
      <top style="medium">
        <color auto="1"/>
      </top>
      <bottom/>
      <diagonal/>
    </border>
    <border>
      <left style="thin">
        <color auto="1"/>
      </left>
      <right style="thin">
        <color auto="1"/>
      </right>
      <top/>
      <bottom/>
      <diagonal/>
    </border>
    <border>
      <left style="thin">
        <color auto="1"/>
      </left>
      <right style="thin">
        <color auto="1"/>
      </right>
      <top/>
      <bottom style="medium">
        <color indexed="64"/>
      </bottom>
      <diagonal/>
    </border>
    <border>
      <left style="medium">
        <color indexed="64"/>
      </left>
      <right style="medium">
        <color indexed="64"/>
      </right>
      <top/>
      <bottom style="medium">
        <color indexed="64"/>
      </bottom>
      <diagonal/>
    </border>
    <border>
      <left style="thin">
        <color auto="1"/>
      </left>
      <right style="medium">
        <color indexed="64"/>
      </right>
      <top/>
      <bottom/>
      <diagonal/>
    </border>
    <border>
      <left/>
      <right style="thin">
        <color auto="1"/>
      </right>
      <top/>
      <bottom/>
      <diagonal/>
    </border>
    <border>
      <left/>
      <right/>
      <top style="thin">
        <color indexed="64"/>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medium">
        <color auto="1"/>
      </left>
      <right/>
      <top style="medium">
        <color auto="1"/>
      </top>
      <bottom/>
      <diagonal/>
    </border>
    <border>
      <left/>
      <right/>
      <top style="thin">
        <color auto="1"/>
      </top>
      <bottom style="medium">
        <color auto="1"/>
      </bottom>
      <diagonal/>
    </border>
    <border>
      <left/>
      <right style="thin">
        <color indexed="64"/>
      </right>
      <top/>
      <bottom style="medium">
        <color indexed="64"/>
      </bottom>
      <diagonal/>
    </border>
    <border>
      <left style="medium">
        <color indexed="64"/>
      </left>
      <right style="thin">
        <color indexed="64"/>
      </right>
      <top style="thin">
        <color auto="1"/>
      </top>
      <bottom/>
      <diagonal/>
    </border>
    <border>
      <left style="medium">
        <color indexed="64"/>
      </left>
      <right style="thin">
        <color indexed="64"/>
      </right>
      <top/>
      <bottom style="medium">
        <color indexed="64"/>
      </bottom>
      <diagonal/>
    </border>
    <border>
      <left style="thin">
        <color indexed="64"/>
      </left>
      <right/>
      <top/>
      <bottom/>
      <diagonal/>
    </border>
    <border>
      <left/>
      <right/>
      <top/>
      <bottom style="thin">
        <color indexed="64"/>
      </bottom>
      <diagonal/>
    </border>
    <border>
      <left/>
      <right/>
      <top style="medium">
        <color auto="1"/>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diagonal/>
    </border>
    <border>
      <left style="medium">
        <color indexed="64"/>
      </left>
      <right/>
      <top style="medium">
        <color auto="1"/>
      </top>
      <bottom style="thin">
        <color indexed="64"/>
      </bottom>
      <diagonal/>
    </border>
    <border>
      <left/>
      <right style="medium">
        <color indexed="64"/>
      </right>
      <top style="medium">
        <color auto="1"/>
      </top>
      <bottom style="thin">
        <color indexed="64"/>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style="medium">
        <color indexed="64"/>
      </right>
      <top style="thin">
        <color auto="1"/>
      </top>
      <bottom/>
      <diagonal/>
    </border>
    <border>
      <left/>
      <right/>
      <top style="thin">
        <color theme="9" tint="-0.249977111117893"/>
      </top>
      <bottom/>
      <diagonal/>
    </border>
    <border>
      <left/>
      <right style="thin">
        <color theme="9" tint="-0.249977111117893"/>
      </right>
      <top style="thin">
        <color theme="9" tint="-0.249977111117893"/>
      </top>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right/>
      <top/>
      <bottom style="thin">
        <color theme="9" tint="0.39997558519241921"/>
      </bottom>
      <diagonal/>
    </border>
    <border>
      <left/>
      <right style="thin">
        <color theme="9" tint="-0.249977111117893"/>
      </right>
      <top/>
      <bottom/>
      <diagonal/>
    </border>
    <border>
      <left style="thin">
        <color theme="6" tint="-0.499984740745262"/>
      </left>
      <right/>
      <top style="thin">
        <color theme="6" tint="-0.499984740745262"/>
      </top>
      <bottom/>
      <diagonal/>
    </border>
    <border>
      <left/>
      <right/>
      <top style="thin">
        <color theme="6" tint="-0.499984740745262"/>
      </top>
      <bottom/>
      <diagonal/>
    </border>
    <border>
      <left/>
      <right style="thin">
        <color theme="6" tint="-0.499984740745262"/>
      </right>
      <top style="thin">
        <color theme="6" tint="-0.499984740745262"/>
      </top>
      <bottom/>
      <diagonal/>
    </border>
    <border>
      <left style="thin">
        <color rgb="FF7030A0"/>
      </left>
      <right/>
      <top style="thin">
        <color rgb="FF7030A0"/>
      </top>
      <bottom/>
      <diagonal/>
    </border>
    <border>
      <left/>
      <right/>
      <top style="thin">
        <color rgb="FF7030A0"/>
      </top>
      <bottom/>
      <diagonal/>
    </border>
    <border>
      <left/>
      <right style="thin">
        <color rgb="FF7030A0"/>
      </right>
      <top style="thin">
        <color rgb="FF7030A0"/>
      </top>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right style="thin">
        <color rgb="FFC00000"/>
      </right>
      <top/>
      <bottom/>
      <diagonal/>
    </border>
    <border>
      <left style="thin">
        <color rgb="FF7030A0"/>
      </left>
      <right style="thin">
        <color rgb="FF7030A0"/>
      </right>
      <top style="thin">
        <color rgb="FF7030A0"/>
      </top>
      <bottom/>
      <diagonal/>
    </border>
    <border>
      <left style="thin">
        <color rgb="FF7030A0"/>
      </left>
      <right/>
      <top style="thin">
        <color theme="6" tint="-0.499984740745262"/>
      </top>
      <bottom style="thin">
        <color theme="6" tint="-0.499984740745262"/>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diagonal/>
    </border>
    <border>
      <left/>
      <right/>
      <top style="thin">
        <color theme="9" tint="0.39997558519241921"/>
      </top>
      <bottom style="thin">
        <color theme="9" tint="0.39997558519241921"/>
      </bottom>
      <diagonal/>
    </border>
    <border>
      <left style="thin">
        <color theme="9" tint="0.39997558519241921"/>
      </left>
      <right/>
      <top style="thin">
        <color theme="9" tint="0.39997558519241921"/>
      </top>
      <bottom/>
      <diagonal/>
    </border>
    <border>
      <left style="thin">
        <color theme="6" tint="-0.499984740745262"/>
      </left>
      <right/>
      <top/>
      <bottom/>
      <diagonal/>
    </border>
    <border>
      <left/>
      <right style="thin">
        <color theme="6" tint="-0.499984740745262"/>
      </right>
      <top/>
      <bottom/>
      <diagonal/>
    </border>
    <border>
      <left style="thin">
        <color rgb="FF7030A0"/>
      </left>
      <right/>
      <top/>
      <bottom/>
      <diagonal/>
    </border>
    <border>
      <left/>
      <right style="thin">
        <color rgb="FF7030A0"/>
      </right>
      <top/>
      <bottom/>
      <diagonal/>
    </border>
    <border>
      <left style="thin">
        <color theme="9" tint="-0.499984740745262"/>
      </left>
      <right/>
      <top/>
      <bottom/>
      <diagonal/>
    </border>
    <border>
      <left/>
      <right style="thin">
        <color theme="9" tint="-0.499984740745262"/>
      </right>
      <top/>
      <bottom/>
      <diagonal/>
    </border>
    <border>
      <left/>
      <right style="thin">
        <color theme="9" tint="0.39997558519241921"/>
      </right>
      <top/>
      <bottom/>
      <diagonal/>
    </border>
    <border>
      <left style="thin">
        <color theme="9" tint="0.39997558519241921"/>
      </left>
      <right/>
      <top/>
      <bottom/>
      <diagonal/>
    </border>
    <border>
      <left/>
      <right style="thin">
        <color theme="9" tint="0.39997558519241921"/>
      </right>
      <top style="thin">
        <color theme="9" tint="0.39997558519241921"/>
      </top>
      <bottom/>
      <diagonal/>
    </border>
    <border>
      <left style="thin">
        <color rgb="FF7030A0"/>
      </left>
      <right style="thin">
        <color rgb="FF7030A0"/>
      </right>
      <top/>
      <bottom/>
      <diagonal/>
    </border>
    <border>
      <left/>
      <right/>
      <top/>
      <bottom style="thin">
        <color theme="5" tint="0.39997558519241921"/>
      </bottom>
      <diagonal/>
    </border>
    <border>
      <left style="thin">
        <color theme="5" tint="0.39997558519241921"/>
      </left>
      <right/>
      <top style="thin">
        <color theme="5" tint="0.39997558519241921"/>
      </top>
      <bottom/>
      <diagonal/>
    </border>
    <border>
      <left/>
      <right/>
      <top style="thin">
        <color theme="5" tint="0.39997558519241921"/>
      </top>
      <bottom style="thin">
        <color theme="5" tint="0.39997558519241921"/>
      </bottom>
      <diagonal/>
    </border>
    <border>
      <left/>
      <right style="thin">
        <color theme="5" tint="0.39997558519241921"/>
      </right>
      <top style="thin">
        <color theme="5" tint="0.39997558519241921"/>
      </top>
      <bottom style="thin">
        <color theme="5" tint="0.39997558519241921"/>
      </bottom>
      <diagonal/>
    </border>
    <border>
      <left style="thin">
        <color theme="5" tint="0.39997558519241921"/>
      </left>
      <right style="thin">
        <color theme="6" tint="-0.499984740745262"/>
      </right>
      <top/>
      <bottom/>
      <diagonal/>
    </border>
    <border>
      <left style="thin">
        <color theme="5" tint="0.39997558519241921"/>
      </left>
      <right/>
      <top/>
      <bottom/>
      <diagonal/>
    </border>
    <border>
      <left/>
      <right/>
      <top/>
      <bottom style="thin">
        <color theme="6" tint="-0.499984740745262"/>
      </bottom>
      <diagonal/>
    </border>
    <border>
      <left/>
      <right style="thin">
        <color theme="6" tint="-0.499984740745262"/>
      </right>
      <top/>
      <bottom style="thin">
        <color theme="6" tint="-0.499984740745262"/>
      </bottom>
      <diagonal/>
    </border>
    <border>
      <left style="thin">
        <color rgb="FF7030A0"/>
      </left>
      <right/>
      <top/>
      <bottom style="thin">
        <color rgb="FF7030A0"/>
      </bottom>
      <diagonal/>
    </border>
    <border>
      <left/>
      <right/>
      <top/>
      <bottom style="thin">
        <color rgb="FF7030A0"/>
      </bottom>
      <diagonal/>
    </border>
    <border>
      <left/>
      <right style="thin">
        <color rgb="FF7030A0"/>
      </right>
      <top/>
      <bottom style="thin">
        <color rgb="FF7030A0"/>
      </bottom>
      <diagonal/>
    </border>
    <border>
      <left/>
      <right style="thin">
        <color theme="5" tint="0.39997558519241921"/>
      </right>
      <top/>
      <bottom/>
      <diagonal/>
    </border>
    <border>
      <left/>
      <right/>
      <top style="thin">
        <color theme="6" tint="-0.499984740745262"/>
      </top>
      <bottom style="thin">
        <color theme="5" tint="0.39997558519241921"/>
      </bottom>
      <diagonal/>
    </border>
    <border>
      <left style="thin">
        <color theme="5" tint="0.39997558519241921"/>
      </left>
      <right/>
      <top/>
      <bottom style="thin">
        <color theme="5" tint="0.39997558519241921"/>
      </bottom>
      <diagonal/>
    </border>
    <border>
      <left style="thin">
        <color theme="5" tint="0.39997558519241921"/>
      </left>
      <right style="thin">
        <color theme="5" tint="0.39997558519241921"/>
      </right>
      <top/>
      <bottom/>
      <diagonal/>
    </border>
    <border>
      <left/>
      <right/>
      <top style="thin">
        <color theme="5" tint="0.39997558519241921"/>
      </top>
      <bottom/>
      <diagonal/>
    </border>
    <border>
      <left/>
      <right style="thin">
        <color theme="5" tint="0.39997558519241921"/>
      </right>
      <top style="thin">
        <color theme="5" tint="0.39997558519241921"/>
      </top>
      <bottom/>
      <diagonal/>
    </border>
    <border>
      <left style="thin">
        <color theme="6" tint="-0.499984740745262"/>
      </left>
      <right/>
      <top/>
      <bottom style="thin">
        <color theme="6" tint="-0.499984740745262"/>
      </bottom>
      <diagonal/>
    </border>
    <border>
      <left style="thin">
        <color rgb="FF7030A0"/>
      </left>
      <right style="thin">
        <color rgb="FF7030A0"/>
      </right>
      <top/>
      <bottom style="thin">
        <color rgb="FF7030A0"/>
      </bottom>
      <diagonal/>
    </border>
    <border>
      <left style="thin">
        <color theme="9" tint="0.39997558519241921"/>
      </left>
      <right style="thin">
        <color theme="9" tint="0.39997558519241921"/>
      </right>
      <top/>
      <bottom/>
      <diagonal/>
    </border>
    <border>
      <left/>
      <right style="thin">
        <color theme="6" tint="-0.499984740745262"/>
      </right>
      <top style="thin">
        <color theme="6" tint="-0.499984740745262"/>
      </top>
      <bottom style="thin">
        <color auto="1"/>
      </bottom>
      <diagonal/>
    </border>
    <border>
      <left/>
      <right style="thin">
        <color theme="6" tint="-0.499984740745262"/>
      </right>
      <top style="thin">
        <color auto="1"/>
      </top>
      <bottom style="thin">
        <color auto="1"/>
      </bottom>
      <diagonal/>
    </border>
    <border>
      <left style="thin">
        <color indexed="64"/>
      </left>
      <right style="thin">
        <color theme="9" tint="0.39997558519241921"/>
      </right>
      <top style="thin">
        <color theme="9" tint="0.39997558519241921"/>
      </top>
      <bottom style="thin">
        <color theme="9" tint="0.39997558519241921"/>
      </bottom>
      <diagonal/>
    </border>
    <border>
      <left style="thin">
        <color indexed="64"/>
      </left>
      <right style="thin">
        <color theme="9" tint="0.39997558519241921"/>
      </right>
      <top style="thin">
        <color theme="9" tint="0.39997558519241921"/>
      </top>
      <bottom/>
      <diagonal/>
    </border>
    <border>
      <left style="thin">
        <color theme="6" tint="-0.499984740745262"/>
      </left>
      <right/>
      <top/>
      <bottom style="thin">
        <color indexed="64"/>
      </bottom>
      <diagonal/>
    </border>
    <border>
      <left/>
      <right style="thin">
        <color theme="6" tint="-0.499984740745262"/>
      </right>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auto="1"/>
      </left>
      <right/>
      <top/>
      <bottom style="thin">
        <color theme="6" tint="-0.499984740745262"/>
      </bottom>
      <diagonal/>
    </border>
    <border>
      <left style="thin">
        <color auto="1"/>
      </left>
      <right style="thin">
        <color auto="1"/>
      </right>
      <top/>
      <bottom style="thin">
        <color theme="6" tint="-0.499984740745262"/>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style="thin">
        <color theme="8" tint="0.39997558519241921"/>
      </right>
      <top/>
      <bottom/>
      <diagonal/>
    </border>
  </borders>
  <cellStyleXfs count="8">
    <xf numFmtId="0" fontId="0" fillId="0" borderId="0"/>
    <xf numFmtId="44" fontId="1" fillId="0" borderId="0" applyFont="0" applyFill="0" applyBorder="0" applyAlignment="0" applyProtection="0"/>
    <xf numFmtId="42" fontId="1" fillId="0" borderId="0" applyFont="0" applyFill="0" applyBorder="0" applyAlignment="0" applyProtection="0"/>
    <xf numFmtId="0" fontId="43" fillId="0" borderId="0"/>
    <xf numFmtId="0" fontId="44" fillId="0" borderId="0"/>
    <xf numFmtId="44" fontId="43" fillId="0" borderId="0" applyFont="0" applyFill="0" applyBorder="0" applyAlignment="0" applyProtection="0"/>
    <xf numFmtId="9" fontId="43" fillId="0" borderId="0" applyFont="0" applyFill="0" applyBorder="0" applyAlignment="0" applyProtection="0"/>
    <xf numFmtId="0" fontId="43" fillId="0" borderId="0"/>
  </cellStyleXfs>
  <cellXfs count="749">
    <xf numFmtId="0" fontId="0" fillId="0" borderId="0" xfId="0"/>
    <xf numFmtId="0" fontId="0" fillId="3" borderId="0" xfId="0" applyFill="1"/>
    <xf numFmtId="0" fontId="0" fillId="4" borderId="0" xfId="0" applyFill="1"/>
    <xf numFmtId="0" fontId="0" fillId="3" borderId="0" xfId="0" applyFill="1" applyAlignment="1">
      <alignment horizontal="center"/>
    </xf>
    <xf numFmtId="0" fontId="0" fillId="4" borderId="0" xfId="0" applyFill="1" applyAlignment="1">
      <alignment horizontal="center"/>
    </xf>
    <xf numFmtId="42" fontId="22" fillId="2" borderId="18" xfId="2" applyFont="1" applyFill="1" applyBorder="1" applyAlignment="1" applyProtection="1">
      <alignment horizontal="center" vertical="center"/>
      <protection locked="0"/>
    </xf>
    <xf numFmtId="0" fontId="0" fillId="3" borderId="0" xfId="0" applyFill="1" applyProtection="1"/>
    <xf numFmtId="0" fontId="0" fillId="0" borderId="0" xfId="0" applyFill="1" applyProtection="1"/>
    <xf numFmtId="0" fontId="6" fillId="9" borderId="3" xfId="0" applyFont="1" applyFill="1" applyBorder="1" applyAlignment="1" applyProtection="1">
      <alignment vertical="center"/>
    </xf>
    <xf numFmtId="0" fontId="7" fillId="9" borderId="4" xfId="0" applyFont="1" applyFill="1" applyBorder="1" applyAlignment="1" applyProtection="1"/>
    <xf numFmtId="42" fontId="1" fillId="3" borderId="24" xfId="2" applyFont="1" applyFill="1" applyBorder="1" applyAlignment="1" applyProtection="1">
      <alignment horizontal="center" vertical="center"/>
    </xf>
    <xf numFmtId="42" fontId="1" fillId="3" borderId="25" xfId="2" applyFont="1" applyFill="1" applyBorder="1" applyAlignment="1" applyProtection="1">
      <alignment horizontal="center" vertical="center"/>
    </xf>
    <xf numFmtId="42" fontId="0" fillId="3" borderId="0" xfId="0" applyNumberFormat="1" applyFill="1" applyProtection="1"/>
    <xf numFmtId="42" fontId="16" fillId="5" borderId="28" xfId="2" applyFont="1" applyFill="1" applyBorder="1" applyAlignment="1" applyProtection="1">
      <alignment horizontal="left" vertical="center"/>
    </xf>
    <xf numFmtId="0" fontId="15" fillId="3" borderId="0" xfId="2" applyNumberFormat="1" applyFont="1" applyFill="1" applyBorder="1" applyAlignment="1" applyProtection="1">
      <alignment horizontal="center" vertical="center"/>
    </xf>
    <xf numFmtId="42" fontId="16" fillId="7" borderId="26" xfId="2" applyFont="1" applyFill="1" applyBorder="1" applyAlignment="1" applyProtection="1">
      <alignment horizontal="center" vertical="center"/>
    </xf>
    <xf numFmtId="0" fontId="21" fillId="7" borderId="5" xfId="0" applyFont="1" applyFill="1" applyBorder="1" applyAlignment="1" applyProtection="1">
      <alignment horizontal="center" vertical="center"/>
    </xf>
    <xf numFmtId="0" fontId="8" fillId="3" borderId="9" xfId="0" applyFont="1" applyFill="1" applyBorder="1" applyAlignment="1" applyProtection="1">
      <alignment horizontal="center" vertical="center" wrapText="1"/>
    </xf>
    <xf numFmtId="0" fontId="8" fillId="3" borderId="25" xfId="0" applyFont="1" applyFill="1" applyBorder="1" applyAlignment="1" applyProtection="1">
      <alignment horizontal="center" vertical="center" wrapText="1"/>
    </xf>
    <xf numFmtId="42" fontId="19" fillId="7" borderId="5" xfId="2" applyFont="1" applyFill="1" applyBorder="1" applyAlignment="1" applyProtection="1">
      <alignment horizontal="center" vertical="center"/>
    </xf>
    <xf numFmtId="42" fontId="0" fillId="3" borderId="29" xfId="2" applyFont="1" applyFill="1" applyBorder="1" applyAlignment="1" applyProtection="1">
      <alignment horizontal="center" vertical="center"/>
    </xf>
    <xf numFmtId="0" fontId="0" fillId="3" borderId="0" xfId="0" applyFill="1" applyBorder="1" applyProtection="1"/>
    <xf numFmtId="0" fontId="0" fillId="3" borderId="12" xfId="0" applyFill="1" applyBorder="1" applyProtection="1"/>
    <xf numFmtId="42" fontId="10" fillId="3" borderId="23" xfId="0" applyNumberFormat="1" applyFont="1" applyFill="1" applyBorder="1" applyAlignment="1" applyProtection="1">
      <alignment horizontal="center" vertical="center"/>
    </xf>
    <xf numFmtId="0" fontId="0" fillId="3" borderId="19" xfId="0" applyFill="1" applyBorder="1" applyProtection="1"/>
    <xf numFmtId="42" fontId="1" fillId="3" borderId="20" xfId="2" applyFont="1" applyFill="1" applyBorder="1" applyAlignment="1" applyProtection="1">
      <alignment horizontal="center" vertical="center"/>
    </xf>
    <xf numFmtId="0" fontId="9" fillId="3" borderId="17" xfId="0" applyFont="1" applyFill="1" applyBorder="1" applyAlignment="1" applyProtection="1">
      <alignment horizontal="right" vertical="center" wrapText="1"/>
    </xf>
    <xf numFmtId="0" fontId="20" fillId="3" borderId="0" xfId="0" applyFont="1" applyFill="1" applyBorder="1" applyProtection="1"/>
    <xf numFmtId="42" fontId="10" fillId="3" borderId="7" xfId="0" applyNumberFormat="1" applyFont="1" applyFill="1" applyBorder="1" applyProtection="1"/>
    <xf numFmtId="0" fontId="0" fillId="3" borderId="7" xfId="0" applyFill="1" applyBorder="1" applyProtection="1"/>
    <xf numFmtId="0" fontId="0" fillId="3" borderId="8" xfId="0" applyFill="1" applyBorder="1" applyProtection="1"/>
    <xf numFmtId="0" fontId="25" fillId="3" borderId="0" xfId="0" applyFont="1" applyFill="1" applyProtection="1"/>
    <xf numFmtId="0" fontId="18" fillId="3" borderId="18" xfId="0" applyFont="1" applyFill="1" applyBorder="1" applyProtection="1"/>
    <xf numFmtId="0" fontId="23" fillId="7" borderId="3" xfId="0" applyFont="1" applyFill="1" applyBorder="1" applyAlignment="1" applyProtection="1">
      <alignment horizontal="center" vertical="center" wrapText="1"/>
    </xf>
    <xf numFmtId="0" fontId="23" fillId="7" borderId="6"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0" fillId="3" borderId="0" xfId="0" applyFill="1" applyBorder="1"/>
    <xf numFmtId="0" fontId="7" fillId="9" borderId="5" xfId="0" applyFont="1" applyFill="1" applyBorder="1" applyAlignment="1" applyProtection="1"/>
    <xf numFmtId="0" fontId="8" fillId="3" borderId="10" xfId="0" applyFont="1" applyFill="1" applyBorder="1" applyAlignment="1" applyProtection="1">
      <alignment horizontal="center" vertical="center" wrapText="1"/>
    </xf>
    <xf numFmtId="42" fontId="1" fillId="3" borderId="32" xfId="2" applyFont="1" applyFill="1" applyBorder="1" applyAlignment="1" applyProtection="1">
      <alignment horizontal="center" vertical="center"/>
    </xf>
    <xf numFmtId="42" fontId="1" fillId="3" borderId="10" xfId="2"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10" fillId="3" borderId="12" xfId="0" applyFont="1" applyFill="1" applyBorder="1" applyProtection="1"/>
    <xf numFmtId="0" fontId="10" fillId="3" borderId="8" xfId="0" applyFont="1" applyFill="1" applyBorder="1" applyProtection="1"/>
    <xf numFmtId="0" fontId="0" fillId="3" borderId="12" xfId="0" applyFill="1" applyBorder="1"/>
    <xf numFmtId="0" fontId="0" fillId="3" borderId="12" xfId="0" applyFill="1" applyBorder="1" applyAlignment="1" applyProtection="1">
      <alignment vertical="center"/>
    </xf>
    <xf numFmtId="0" fontId="0" fillId="3" borderId="7" xfId="0" applyFill="1" applyBorder="1"/>
    <xf numFmtId="42" fontId="16" fillId="7" borderId="31" xfId="2" applyFont="1" applyFill="1" applyBorder="1" applyAlignment="1" applyProtection="1">
      <alignment horizontal="left" vertical="center"/>
    </xf>
    <xf numFmtId="0" fontId="6" fillId="12" borderId="26" xfId="0" applyFont="1" applyFill="1" applyBorder="1" applyAlignment="1" applyProtection="1">
      <alignment horizontal="center" vertical="center"/>
    </xf>
    <xf numFmtId="42" fontId="18" fillId="6" borderId="18" xfId="2" applyFont="1" applyFill="1" applyBorder="1" applyAlignment="1" applyProtection="1">
      <alignment horizontal="center"/>
      <protection locked="0"/>
    </xf>
    <xf numFmtId="0" fontId="2" fillId="10" borderId="35" xfId="0" applyFont="1" applyFill="1" applyBorder="1" applyAlignment="1">
      <alignment horizontal="center"/>
    </xf>
    <xf numFmtId="0" fontId="2" fillId="10" borderId="18" xfId="0" applyFont="1" applyFill="1" applyBorder="1" applyAlignment="1">
      <alignment horizontal="center"/>
    </xf>
    <xf numFmtId="0" fontId="2" fillId="17" borderId="18" xfId="0" applyFont="1" applyFill="1" applyBorder="1"/>
    <xf numFmtId="0" fontId="0" fillId="3" borderId="0" xfId="0" applyFill="1"/>
    <xf numFmtId="0" fontId="2" fillId="3" borderId="0" xfId="0" applyFont="1" applyFill="1" applyBorder="1"/>
    <xf numFmtId="0" fontId="0" fillId="0" borderId="0" xfId="0" applyFill="1"/>
    <xf numFmtId="0" fontId="2" fillId="17" borderId="18" xfId="0" applyFont="1" applyFill="1" applyBorder="1" applyAlignment="1">
      <alignment horizontal="left"/>
    </xf>
    <xf numFmtId="0" fontId="0" fillId="3" borderId="0" xfId="0" applyFill="1" applyBorder="1" applyAlignment="1" applyProtection="1"/>
    <xf numFmtId="0" fontId="12" fillId="9" borderId="4" xfId="0" applyFont="1" applyFill="1" applyBorder="1" applyAlignment="1" applyProtection="1">
      <alignment horizontal="left" vertical="center"/>
    </xf>
    <xf numFmtId="0" fontId="0" fillId="9" borderId="4" xfId="0" applyFill="1" applyBorder="1" applyProtection="1"/>
    <xf numFmtId="0" fontId="0" fillId="3" borderId="5" xfId="0" applyFill="1" applyBorder="1" applyProtection="1"/>
    <xf numFmtId="0" fontId="8" fillId="3" borderId="0" xfId="0" applyFont="1" applyFill="1" applyBorder="1" applyAlignment="1">
      <alignment horizontal="center"/>
    </xf>
    <xf numFmtId="0" fontId="0" fillId="3" borderId="0" xfId="0" applyFill="1" applyBorder="1" applyAlignment="1"/>
    <xf numFmtId="0" fontId="13" fillId="0" borderId="0" xfId="0" applyFont="1" applyFill="1" applyBorder="1" applyAlignment="1" applyProtection="1">
      <alignment wrapText="1"/>
    </xf>
    <xf numFmtId="42" fontId="18" fillId="0" borderId="0" xfId="2" applyFont="1" applyFill="1" applyBorder="1" applyAlignment="1" applyProtection="1"/>
    <xf numFmtId="0" fontId="0" fillId="0" borderId="0" xfId="0"/>
    <xf numFmtId="0" fontId="0" fillId="3" borderId="0" xfId="0" applyFill="1" applyBorder="1"/>
    <xf numFmtId="164" fontId="0" fillId="0" borderId="0" xfId="0" applyNumberFormat="1"/>
    <xf numFmtId="0" fontId="0" fillId="4" borderId="0" xfId="0" applyFill="1"/>
    <xf numFmtId="0" fontId="0" fillId="0" borderId="0" xfId="0" applyFill="1" applyBorder="1" applyProtection="1"/>
    <xf numFmtId="44" fontId="0" fillId="0" borderId="0" xfId="1" applyFont="1"/>
    <xf numFmtId="0" fontId="8" fillId="0" borderId="0" xfId="0" applyFont="1" applyFill="1" applyBorder="1" applyAlignment="1" applyProtection="1">
      <alignment horizontal="center"/>
    </xf>
    <xf numFmtId="0" fontId="10" fillId="0" borderId="0" xfId="0" applyFont="1" applyFill="1" applyBorder="1" applyAlignment="1" applyProtection="1">
      <alignment horizontal="center"/>
      <protection hidden="1"/>
    </xf>
    <xf numFmtId="0" fontId="10" fillId="0" borderId="0" xfId="0" applyFont="1" applyFill="1" applyBorder="1" applyAlignment="1" applyProtection="1">
      <alignment horizontal="left"/>
    </xf>
    <xf numFmtId="0" fontId="0" fillId="0" borderId="0" xfId="0" applyFill="1" applyBorder="1" applyProtection="1"/>
    <xf numFmtId="0" fontId="0" fillId="0" borderId="0" xfId="0"/>
    <xf numFmtId="0" fontId="0" fillId="3" borderId="0" xfId="0" applyFill="1"/>
    <xf numFmtId="0" fontId="0" fillId="4" borderId="0" xfId="0" applyFill="1"/>
    <xf numFmtId="44" fontId="0" fillId="3" borderId="0" xfId="1" applyFont="1" applyFill="1"/>
    <xf numFmtId="0" fontId="0" fillId="3" borderId="0" xfId="0" applyFill="1" applyAlignment="1">
      <alignment horizontal="center"/>
    </xf>
    <xf numFmtId="0" fontId="0" fillId="4" borderId="0" xfId="0" applyFill="1" applyAlignment="1">
      <alignment horizontal="center"/>
    </xf>
    <xf numFmtId="0" fontId="22" fillId="2" borderId="18" xfId="0" applyFont="1" applyFill="1" applyBorder="1" applyAlignment="1" applyProtection="1">
      <alignment horizontal="center" vertical="center"/>
      <protection locked="0"/>
    </xf>
    <xf numFmtId="0" fontId="22" fillId="2" borderId="21" xfId="0" applyFont="1" applyFill="1" applyBorder="1" applyAlignment="1" applyProtection="1">
      <alignment horizontal="center" vertical="center"/>
      <protection locked="0"/>
    </xf>
    <xf numFmtId="0" fontId="0" fillId="3" borderId="0" xfId="0" applyFill="1" applyProtection="1"/>
    <xf numFmtId="0" fontId="0" fillId="0" borderId="0" xfId="0" applyFill="1" applyProtection="1"/>
    <xf numFmtId="42" fontId="16" fillId="7" borderId="26" xfId="2" applyFont="1" applyFill="1" applyBorder="1" applyAlignment="1" applyProtection="1">
      <alignment horizontal="left" vertical="center"/>
    </xf>
    <xf numFmtId="42" fontId="9" fillId="3" borderId="0" xfId="2" applyFont="1" applyFill="1" applyBorder="1" applyAlignment="1" applyProtection="1">
      <alignment horizontal="center" vertical="center"/>
    </xf>
    <xf numFmtId="42" fontId="1" fillId="3" borderId="29" xfId="2" applyFont="1" applyFill="1" applyBorder="1" applyAlignment="1" applyProtection="1">
      <alignment horizontal="center" vertical="center"/>
    </xf>
    <xf numFmtId="42" fontId="16" fillId="7" borderId="26" xfId="2" applyFont="1" applyFill="1" applyBorder="1" applyAlignment="1" applyProtection="1">
      <alignment horizontal="left"/>
    </xf>
    <xf numFmtId="42" fontId="16" fillId="7" borderId="31" xfId="2" applyFont="1" applyFill="1" applyBorder="1" applyAlignment="1" applyProtection="1">
      <alignment horizontal="left"/>
    </xf>
    <xf numFmtId="42" fontId="0" fillId="3" borderId="0" xfId="0" applyNumberFormat="1" applyFill="1" applyProtection="1"/>
    <xf numFmtId="0" fontId="9" fillId="3" borderId="13" xfId="0" applyFont="1" applyFill="1" applyBorder="1" applyAlignment="1" applyProtection="1">
      <alignment horizontal="right" vertical="center" wrapText="1"/>
    </xf>
    <xf numFmtId="0" fontId="0" fillId="3" borderId="0" xfId="0" applyFill="1" applyBorder="1" applyProtection="1"/>
    <xf numFmtId="0" fontId="9" fillId="3" borderId="13" xfId="0" applyFont="1" applyFill="1" applyBorder="1" applyAlignment="1" applyProtection="1">
      <alignment horizontal="right" vertical="center"/>
    </xf>
    <xf numFmtId="0" fontId="9" fillId="3" borderId="6" xfId="0" applyFont="1" applyFill="1" applyBorder="1" applyAlignment="1" applyProtection="1">
      <alignment horizontal="right" vertical="center"/>
    </xf>
    <xf numFmtId="42" fontId="1" fillId="3" borderId="7" xfId="2" applyFont="1" applyFill="1" applyBorder="1" applyAlignment="1" applyProtection="1">
      <alignment horizontal="center" vertical="center"/>
    </xf>
    <xf numFmtId="42" fontId="1" fillId="3" borderId="27" xfId="2" applyFont="1" applyFill="1" applyBorder="1" applyAlignment="1" applyProtection="1">
      <alignment horizontal="center" vertical="center"/>
    </xf>
    <xf numFmtId="42" fontId="10" fillId="3" borderId="1" xfId="2" applyFont="1" applyFill="1" applyBorder="1" applyAlignment="1" applyProtection="1">
      <alignment horizontal="center" vertical="center"/>
    </xf>
    <xf numFmtId="0" fontId="20" fillId="3" borderId="0" xfId="0" applyFont="1" applyFill="1" applyBorder="1" applyProtection="1"/>
    <xf numFmtId="42" fontId="10" fillId="3" borderId="0" xfId="2" applyFont="1" applyFill="1" applyBorder="1" applyAlignment="1" applyProtection="1">
      <alignment horizontal="center" vertical="center"/>
    </xf>
    <xf numFmtId="0" fontId="10" fillId="3" borderId="19" xfId="0" applyFont="1" applyFill="1" applyBorder="1" applyAlignment="1" applyProtection="1">
      <alignment horizontal="center"/>
    </xf>
    <xf numFmtId="42" fontId="1" fillId="3" borderId="30" xfId="0" applyNumberFormat="1" applyFont="1" applyFill="1" applyBorder="1" applyProtection="1"/>
    <xf numFmtId="0" fontId="25" fillId="3" borderId="0" xfId="0" applyFont="1" applyFill="1" applyProtection="1"/>
    <xf numFmtId="0" fontId="25" fillId="3" borderId="0" xfId="0" applyFont="1" applyFill="1" applyBorder="1" applyProtection="1"/>
    <xf numFmtId="0" fontId="24" fillId="3" borderId="0" xfId="0" applyFont="1" applyFill="1" applyBorder="1" applyAlignment="1" applyProtection="1">
      <alignment vertical="center" wrapText="1"/>
    </xf>
    <xf numFmtId="0" fontId="10" fillId="3" borderId="0" xfId="0" applyFont="1" applyFill="1" applyBorder="1" applyAlignment="1" applyProtection="1">
      <alignment horizontal="center" vertical="center"/>
    </xf>
    <xf numFmtId="0" fontId="18" fillId="3" borderId="0" xfId="0" applyFont="1" applyFill="1" applyBorder="1" applyProtection="1"/>
    <xf numFmtId="44" fontId="0" fillId="3" borderId="0" xfId="1" applyFont="1" applyFill="1" applyProtection="1"/>
    <xf numFmtId="0" fontId="0" fillId="3" borderId="0" xfId="0" applyFill="1" applyBorder="1"/>
    <xf numFmtId="0" fontId="0" fillId="3" borderId="0" xfId="0" applyFill="1" applyBorder="1" applyAlignment="1">
      <alignment horizontal="center"/>
    </xf>
    <xf numFmtId="0" fontId="3" fillId="3" borderId="0" xfId="0" applyFont="1" applyFill="1" applyBorder="1" applyAlignment="1" applyProtection="1">
      <alignment horizontal="center" vertical="center"/>
    </xf>
    <xf numFmtId="0" fontId="23" fillId="7" borderId="3" xfId="0" applyFont="1" applyFill="1" applyBorder="1" applyAlignment="1" applyProtection="1">
      <alignment horizontal="center" vertical="center"/>
    </xf>
    <xf numFmtId="0" fontId="16" fillId="5" borderId="3" xfId="0" applyFont="1" applyFill="1" applyBorder="1" applyAlignment="1" applyProtection="1">
      <alignment horizontal="center" vertical="center" wrapText="1"/>
    </xf>
    <xf numFmtId="0" fontId="6" fillId="9" borderId="26" xfId="0" applyFont="1" applyFill="1" applyBorder="1" applyAlignment="1" applyProtection="1">
      <alignment horizontal="center" vertical="center" wrapText="1"/>
    </xf>
    <xf numFmtId="42" fontId="16" fillId="5" borderId="26" xfId="2" applyFont="1" applyFill="1" applyBorder="1" applyAlignment="1" applyProtection="1">
      <alignment horizontal="left" vertical="center"/>
    </xf>
    <xf numFmtId="0" fontId="0" fillId="3" borderId="1" xfId="0" applyFill="1" applyBorder="1"/>
    <xf numFmtId="0" fontId="0" fillId="3" borderId="1" xfId="0" applyFill="1" applyBorder="1" applyProtection="1"/>
    <xf numFmtId="0" fontId="0" fillId="3" borderId="2" xfId="0" applyFill="1" applyBorder="1"/>
    <xf numFmtId="0" fontId="0" fillId="3" borderId="11" xfId="0" applyFill="1" applyBorder="1" applyAlignment="1" applyProtection="1"/>
    <xf numFmtId="0" fontId="0" fillId="3" borderId="6" xfId="0" applyFill="1" applyBorder="1" applyProtection="1"/>
    <xf numFmtId="0" fontId="9" fillId="3" borderId="7" xfId="0" applyFont="1" applyFill="1" applyBorder="1" applyAlignment="1" applyProtection="1">
      <alignment horizontal="center"/>
    </xf>
    <xf numFmtId="0" fontId="9" fillId="3" borderId="8" xfId="0" applyFont="1" applyFill="1" applyBorder="1" applyAlignment="1" applyProtection="1">
      <alignment horizontal="center"/>
    </xf>
    <xf numFmtId="0" fontId="13" fillId="3" borderId="0" xfId="0" applyFont="1" applyFill="1" applyBorder="1"/>
    <xf numFmtId="0" fontId="31" fillId="3" borderId="0" xfId="0" applyFont="1" applyFill="1" applyBorder="1" applyAlignment="1">
      <alignment horizontal="left" vertical="top"/>
    </xf>
    <xf numFmtId="42" fontId="18" fillId="3" borderId="0" xfId="2" applyFont="1" applyFill="1" applyBorder="1" applyAlignment="1" applyProtection="1">
      <alignment horizontal="center"/>
      <protection locked="0"/>
    </xf>
    <xf numFmtId="0" fontId="6" fillId="9" borderId="7" xfId="0" applyFont="1" applyFill="1" applyBorder="1" applyAlignment="1" applyProtection="1">
      <alignment horizontal="left" vertical="center" wrapText="1"/>
    </xf>
    <xf numFmtId="0" fontId="6" fillId="9" borderId="38" xfId="0" applyFont="1" applyFill="1" applyBorder="1" applyAlignment="1" applyProtection="1">
      <alignment vertical="center"/>
    </xf>
    <xf numFmtId="0" fontId="7" fillId="9" borderId="1" xfId="0" applyFont="1" applyFill="1" applyBorder="1" applyAlignment="1" applyProtection="1"/>
    <xf numFmtId="42" fontId="1" fillId="3" borderId="18" xfId="2" applyFont="1" applyFill="1" applyBorder="1" applyAlignment="1" applyProtection="1">
      <alignment horizontal="center" vertical="center"/>
    </xf>
    <xf numFmtId="0" fontId="7" fillId="9" borderId="2" xfId="0" applyFont="1" applyFill="1" applyBorder="1" applyAlignment="1" applyProtection="1"/>
    <xf numFmtId="0" fontId="6" fillId="9" borderId="8" xfId="0" applyFont="1" applyFill="1" applyBorder="1" applyAlignment="1" applyProtection="1">
      <alignment horizontal="left" vertical="center" wrapText="1"/>
    </xf>
    <xf numFmtId="0" fontId="9" fillId="3" borderId="17" xfId="0" applyFont="1" applyFill="1" applyBorder="1" applyAlignment="1" applyProtection="1">
      <alignment horizontal="right" vertical="center"/>
    </xf>
    <xf numFmtId="42" fontId="1" fillId="3" borderId="21" xfId="2" applyFont="1" applyFill="1" applyBorder="1" applyAlignment="1" applyProtection="1">
      <alignment horizontal="center" vertical="center"/>
    </xf>
    <xf numFmtId="42" fontId="9" fillId="3" borderId="1" xfId="2"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22" fillId="3" borderId="7" xfId="0" applyFont="1" applyFill="1" applyBorder="1" applyAlignment="1" applyProtection="1">
      <alignment horizontal="left" vertical="center"/>
      <protection locked="0"/>
    </xf>
    <xf numFmtId="42" fontId="9" fillId="3" borderId="7" xfId="2"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42" fontId="0" fillId="3" borderId="0" xfId="2" applyFont="1" applyFill="1" applyBorder="1"/>
    <xf numFmtId="0" fontId="17" fillId="3" borderId="0" xfId="0" applyFont="1" applyFill="1" applyBorder="1" applyAlignment="1">
      <alignment horizontal="center" vertical="center" wrapText="1"/>
    </xf>
    <xf numFmtId="0" fontId="17" fillId="3" borderId="0" xfId="0" applyFont="1" applyFill="1" applyBorder="1" applyAlignment="1">
      <alignment horizontal="center" vertical="center"/>
    </xf>
    <xf numFmtId="0" fontId="11" fillId="3" borderId="0" xfId="0" applyFont="1" applyFill="1" applyBorder="1" applyAlignment="1">
      <alignment horizontal="center"/>
    </xf>
    <xf numFmtId="49" fontId="11" fillId="3" borderId="0" xfId="0" applyNumberFormat="1" applyFont="1" applyFill="1" applyBorder="1" applyAlignment="1"/>
    <xf numFmtId="44" fontId="0" fillId="3" borderId="0" xfId="1" applyFont="1" applyFill="1" applyBorder="1"/>
    <xf numFmtId="164" fontId="0" fillId="3" borderId="0" xfId="0" applyNumberFormat="1" applyFill="1" applyBorder="1"/>
    <xf numFmtId="42" fontId="0" fillId="3" borderId="0" xfId="2" applyFont="1" applyFill="1" applyBorder="1" applyAlignment="1" applyProtection="1">
      <alignment horizontal="center"/>
      <protection hidden="1"/>
    </xf>
    <xf numFmtId="49" fontId="0" fillId="3" borderId="0" xfId="0" applyNumberFormat="1" applyFill="1" applyBorder="1" applyAlignment="1"/>
    <xf numFmtId="0" fontId="0" fillId="3" borderId="0" xfId="0" applyFill="1" applyBorder="1" applyProtection="1">
      <protection hidden="1"/>
    </xf>
    <xf numFmtId="0" fontId="0" fillId="3" borderId="0" xfId="0" applyFont="1" applyFill="1" applyBorder="1" applyAlignment="1">
      <alignment horizontal="center"/>
    </xf>
    <xf numFmtId="42" fontId="0" fillId="3" borderId="0" xfId="2" applyFont="1" applyFill="1" applyBorder="1" applyProtection="1">
      <protection hidden="1"/>
    </xf>
    <xf numFmtId="42" fontId="0" fillId="3" borderId="0" xfId="2" applyFont="1" applyFill="1" applyBorder="1" applyAlignment="1" applyProtection="1">
      <alignment horizontal="center" vertical="center"/>
      <protection hidden="1"/>
    </xf>
    <xf numFmtId="44" fontId="25" fillId="3" borderId="0" xfId="1" applyFont="1" applyFill="1" applyProtection="1"/>
    <xf numFmtId="0" fontId="0" fillId="0" borderId="0" xfId="0"/>
    <xf numFmtId="0" fontId="0" fillId="0" borderId="0" xfId="0" applyFill="1" applyBorder="1"/>
    <xf numFmtId="0" fontId="2" fillId="0" borderId="0" xfId="0" applyFont="1" applyFill="1" applyBorder="1" applyAlignment="1"/>
    <xf numFmtId="0" fontId="0" fillId="0" borderId="0" xfId="0" applyBorder="1"/>
    <xf numFmtId="0" fontId="0" fillId="3" borderId="0" xfId="0" applyFill="1" applyBorder="1"/>
    <xf numFmtId="165" fontId="0" fillId="3" borderId="0" xfId="0" applyNumberFormat="1" applyFill="1" applyBorder="1" applyAlignment="1">
      <alignment horizontal="center"/>
    </xf>
    <xf numFmtId="0" fontId="0" fillId="4" borderId="0" xfId="0" applyFill="1"/>
    <xf numFmtId="0" fontId="2" fillId="0" borderId="0" xfId="0" applyFont="1" applyFill="1" applyBorder="1"/>
    <xf numFmtId="0" fontId="2" fillId="0" borderId="18" xfId="0" applyFont="1" applyBorder="1"/>
    <xf numFmtId="0" fontId="0" fillId="0" borderId="0" xfId="0" applyFill="1" applyBorder="1" applyProtection="1"/>
    <xf numFmtId="0" fontId="8" fillId="3" borderId="0" xfId="0" applyFont="1" applyFill="1" applyAlignment="1">
      <alignment horizontal="left"/>
    </xf>
    <xf numFmtId="0" fontId="0" fillId="3" borderId="0" xfId="0" applyFill="1" applyAlignment="1"/>
    <xf numFmtId="0" fontId="2" fillId="3" borderId="0" xfId="0" applyFont="1" applyFill="1" applyAlignment="1">
      <alignment horizontal="right"/>
    </xf>
    <xf numFmtId="0" fontId="0" fillId="3" borderId="0" xfId="0" applyFill="1" applyAlignment="1">
      <alignment horizontal="left"/>
    </xf>
    <xf numFmtId="0" fontId="2" fillId="3" borderId="0" xfId="0" applyFont="1" applyFill="1" applyAlignment="1">
      <alignment horizontal="left"/>
    </xf>
    <xf numFmtId="0" fontId="28" fillId="3" borderId="0" xfId="0" applyFont="1" applyFill="1" applyAlignment="1">
      <alignment horizontal="left"/>
    </xf>
    <xf numFmtId="0" fontId="26" fillId="3" borderId="0" xfId="0" applyFont="1" applyFill="1" applyAlignment="1"/>
    <xf numFmtId="0" fontId="27" fillId="3" borderId="0" xfId="0" applyFont="1" applyFill="1" applyAlignment="1">
      <alignment horizontal="right"/>
    </xf>
    <xf numFmtId="0" fontId="0" fillId="3" borderId="0" xfId="0" applyFont="1" applyFill="1" applyAlignment="1">
      <alignment horizontal="left"/>
    </xf>
    <xf numFmtId="0" fontId="0" fillId="3" borderId="0" xfId="0" applyFont="1" applyFill="1" applyAlignment="1">
      <alignment horizontal="left" vertical="justify"/>
    </xf>
    <xf numFmtId="0" fontId="0" fillId="3" borderId="0" xfId="0" applyFont="1" applyFill="1" applyAlignment="1">
      <alignment horizontal="left" vertical="center"/>
    </xf>
    <xf numFmtId="0" fontId="0" fillId="3" borderId="0" xfId="0" applyFill="1" applyAlignment="1">
      <alignment horizontal="left" vertical="center"/>
    </xf>
    <xf numFmtId="0" fontId="34" fillId="3" borderId="0" xfId="0" applyFont="1" applyFill="1" applyAlignment="1">
      <alignment horizontal="right" vertical="center"/>
    </xf>
    <xf numFmtId="0" fontId="33" fillId="3" borderId="0" xfId="0" applyFont="1" applyFill="1"/>
    <xf numFmtId="0" fontId="8" fillId="3" borderId="26" xfId="0" applyFont="1" applyFill="1" applyBorder="1" applyAlignment="1">
      <alignment horizontal="right"/>
    </xf>
    <xf numFmtId="0" fontId="11" fillId="0" borderId="0" xfId="0" applyFont="1" applyBorder="1" applyAlignment="1">
      <alignment horizontal="right"/>
    </xf>
    <xf numFmtId="0" fontId="30" fillId="3" borderId="0" xfId="0" applyFont="1" applyFill="1" applyAlignment="1">
      <alignment horizontal="left"/>
    </xf>
    <xf numFmtId="0" fontId="36" fillId="3" borderId="0" xfId="0" applyFont="1" applyFill="1" applyAlignment="1">
      <alignment horizontal="right" vertical="center"/>
    </xf>
    <xf numFmtId="0" fontId="2" fillId="0" borderId="0" xfId="0" applyFont="1" applyAlignment="1">
      <alignment horizontal="right"/>
    </xf>
    <xf numFmtId="0" fontId="2" fillId="3" borderId="0" xfId="0" applyFont="1" applyFill="1" applyBorder="1" applyAlignment="1">
      <alignment horizontal="right"/>
    </xf>
    <xf numFmtId="0" fontId="10" fillId="3" borderId="0" xfId="0" applyFont="1" applyFill="1" applyBorder="1" applyAlignment="1">
      <alignment horizontal="left"/>
    </xf>
    <xf numFmtId="0" fontId="28" fillId="3" borderId="0" xfId="0" applyFont="1" applyFill="1"/>
    <xf numFmtId="0" fontId="8" fillId="0" borderId="0" xfId="0" applyFont="1" applyFill="1" applyAlignment="1">
      <alignment horizontal="center"/>
    </xf>
    <xf numFmtId="0" fontId="0" fillId="0" borderId="0" xfId="0" applyFill="1" applyAlignment="1">
      <alignment wrapText="1"/>
    </xf>
    <xf numFmtId="0" fontId="0" fillId="0" borderId="0" xfId="0" applyFill="1" applyAlignment="1"/>
    <xf numFmtId="0" fontId="0" fillId="0" borderId="0" xfId="0" applyFill="1" applyAlignment="1">
      <alignment horizontal="left"/>
    </xf>
    <xf numFmtId="0" fontId="2" fillId="0" borderId="0" xfId="0" applyFont="1" applyFill="1" applyAlignment="1">
      <alignment horizontal="left"/>
    </xf>
    <xf numFmtId="0" fontId="2" fillId="0" borderId="0" xfId="0" applyFont="1" applyFill="1"/>
    <xf numFmtId="0" fontId="26" fillId="0" borderId="0" xfId="0" applyFont="1" applyFill="1" applyAlignment="1"/>
    <xf numFmtId="0" fontId="0" fillId="0" borderId="0" xfId="0" applyFont="1" applyFill="1" applyAlignment="1">
      <alignment horizontal="left" vertical="justify"/>
    </xf>
    <xf numFmtId="0" fontId="2" fillId="0" borderId="0" xfId="0" applyFont="1" applyFill="1" applyAlignment="1">
      <alignment horizontal="left" vertical="justify"/>
    </xf>
    <xf numFmtId="0" fontId="0" fillId="0" borderId="0" xfId="0" applyFill="1" applyAlignment="1">
      <alignment vertical="justify"/>
    </xf>
    <xf numFmtId="0" fontId="0" fillId="0" borderId="0" xfId="0" applyFill="1" applyAlignment="1">
      <alignment horizontal="left" vertical="justify"/>
    </xf>
    <xf numFmtId="0" fontId="0" fillId="0" borderId="0" xfId="0" applyFont="1" applyFill="1" applyAlignment="1">
      <alignment horizontal="left" vertical="center"/>
    </xf>
    <xf numFmtId="0" fontId="0" fillId="0" borderId="0" xfId="0" applyFont="1" applyFill="1" applyAlignment="1">
      <alignment horizontal="left"/>
    </xf>
    <xf numFmtId="0" fontId="2" fillId="0" borderId="0" xfId="0" applyFont="1" applyFill="1" applyAlignment="1">
      <alignment wrapText="1"/>
    </xf>
    <xf numFmtId="0" fontId="8" fillId="3" borderId="31" xfId="0" applyFont="1" applyFill="1" applyBorder="1" applyAlignment="1">
      <alignment horizontal="right"/>
    </xf>
    <xf numFmtId="0" fontId="0" fillId="5" borderId="1" xfId="0" applyFill="1" applyBorder="1" applyAlignment="1">
      <alignment vertical="top" wrapText="1"/>
    </xf>
    <xf numFmtId="0" fontId="0" fillId="5" borderId="2" xfId="0" applyFill="1" applyBorder="1" applyAlignment="1">
      <alignment vertical="top" wrapText="1"/>
    </xf>
    <xf numFmtId="0" fontId="2" fillId="0" borderId="6" xfId="0" applyFont="1" applyFill="1" applyBorder="1" applyAlignment="1">
      <alignment horizontal="center"/>
    </xf>
    <xf numFmtId="0" fontId="2" fillId="0" borderId="0" xfId="0" applyFont="1" applyFill="1" applyBorder="1" applyAlignment="1">
      <alignment horizontal="center"/>
    </xf>
    <xf numFmtId="0" fontId="38" fillId="3" borderId="0" xfId="0" applyFont="1" applyFill="1" applyBorder="1" applyAlignment="1">
      <alignment horizontal="right"/>
    </xf>
    <xf numFmtId="0" fontId="39" fillId="3" borderId="0" xfId="0" applyFont="1" applyFill="1" applyAlignment="1">
      <alignment horizontal="right"/>
    </xf>
    <xf numFmtId="0" fontId="27" fillId="3" borderId="0" xfId="0" applyFont="1" applyFill="1"/>
    <xf numFmtId="0" fontId="27" fillId="0" borderId="0" xfId="0" applyFont="1" applyFill="1"/>
    <xf numFmtId="42" fontId="40" fillId="3" borderId="0" xfId="2" applyFont="1" applyFill="1" applyBorder="1" applyAlignment="1" applyProtection="1">
      <alignment horizontal="center" vertical="center"/>
    </xf>
    <xf numFmtId="0" fontId="26" fillId="2" borderId="18" xfId="0" applyFont="1" applyFill="1" applyBorder="1" applyAlignment="1" applyProtection="1">
      <alignment horizontal="center"/>
      <protection locked="0"/>
    </xf>
    <xf numFmtId="0" fontId="14" fillId="3" borderId="7" xfId="0" applyFont="1" applyFill="1" applyBorder="1" applyAlignment="1" applyProtection="1">
      <alignment vertical="top"/>
    </xf>
    <xf numFmtId="0" fontId="22" fillId="2" borderId="16" xfId="0" applyFont="1" applyFill="1" applyBorder="1" applyAlignment="1" applyProtection="1">
      <alignment horizontal="left" vertical="center"/>
      <protection locked="0"/>
    </xf>
    <xf numFmtId="0" fontId="14" fillId="3" borderId="39" xfId="0" applyFont="1" applyFill="1" applyBorder="1" applyAlignment="1" applyProtection="1">
      <alignment vertical="top"/>
    </xf>
    <xf numFmtId="0" fontId="0" fillId="0" borderId="0" xfId="0"/>
    <xf numFmtId="49" fontId="0" fillId="19" borderId="14" xfId="0" applyNumberFormat="1" applyFill="1" applyBorder="1" applyAlignment="1"/>
    <xf numFmtId="49" fontId="0" fillId="19" borderId="15" xfId="0" applyNumberFormat="1" applyFill="1" applyBorder="1" applyAlignment="1"/>
    <xf numFmtId="14" fontId="0" fillId="0" borderId="18" xfId="0" applyNumberFormat="1" applyBorder="1" applyAlignment="1">
      <alignment horizontal="center"/>
    </xf>
    <xf numFmtId="44" fontId="0" fillId="3" borderId="0" xfId="1" applyFont="1" applyFill="1" applyBorder="1" applyProtection="1"/>
    <xf numFmtId="0" fontId="0" fillId="4" borderId="0" xfId="0" applyFill="1" applyBorder="1"/>
    <xf numFmtId="0" fontId="17" fillId="0" borderId="0" xfId="0" applyFont="1" applyFill="1" applyBorder="1" applyAlignment="1">
      <alignment horizontal="center"/>
    </xf>
    <xf numFmtId="42" fontId="0" fillId="0" borderId="0" xfId="1" applyNumberFormat="1" applyFont="1" applyFill="1" applyBorder="1"/>
    <xf numFmtId="42" fontId="2" fillId="0" borderId="0" xfId="1" applyNumberFormat="1" applyFont="1" applyFill="1" applyBorder="1" applyProtection="1">
      <protection hidden="1"/>
    </xf>
    <xf numFmtId="4" fontId="0" fillId="0" borderId="0" xfId="1" applyNumberFormat="1" applyFont="1" applyBorder="1"/>
    <xf numFmtId="42" fontId="29" fillId="3" borderId="0" xfId="0" applyNumberFormat="1" applyFont="1" applyFill="1" applyBorder="1" applyAlignment="1" applyProtection="1">
      <alignment horizontal="center"/>
      <protection hidden="1"/>
    </xf>
    <xf numFmtId="44" fontId="0" fillId="0" borderId="0" xfId="1" applyFont="1" applyFill="1" applyBorder="1" applyProtection="1"/>
    <xf numFmtId="44" fontId="25" fillId="0" borderId="0" xfId="1" applyFont="1" applyFill="1" applyBorder="1" applyProtection="1"/>
    <xf numFmtId="0" fontId="25" fillId="0" borderId="0" xfId="0" applyFont="1" applyFill="1" applyBorder="1" applyProtection="1"/>
    <xf numFmtId="44" fontId="0" fillId="0" borderId="0" xfId="1" applyFont="1" applyFill="1" applyBorder="1"/>
    <xf numFmtId="0" fontId="2" fillId="18" borderId="18" xfId="0" applyFont="1" applyFill="1" applyBorder="1" applyAlignment="1">
      <alignment horizontal="center"/>
    </xf>
    <xf numFmtId="6" fontId="0" fillId="0" borderId="18" xfId="0" applyNumberFormat="1" applyBorder="1" applyAlignment="1">
      <alignment horizontal="left"/>
    </xf>
    <xf numFmtId="0" fontId="2" fillId="20" borderId="18" xfId="0" applyFont="1" applyFill="1" applyBorder="1"/>
    <xf numFmtId="0" fontId="41" fillId="3" borderId="0" xfId="0" applyFont="1" applyFill="1" applyBorder="1"/>
    <xf numFmtId="0" fontId="0" fillId="3" borderId="0" xfId="0" applyFont="1" applyFill="1" applyBorder="1"/>
    <xf numFmtId="0" fontId="41" fillId="21" borderId="36" xfId="0" applyFont="1" applyFill="1" applyBorder="1"/>
    <xf numFmtId="0" fontId="41" fillId="21" borderId="34" xfId="0" applyFont="1" applyFill="1" applyBorder="1"/>
    <xf numFmtId="0" fontId="41" fillId="21" borderId="35" xfId="0" applyFont="1" applyFill="1" applyBorder="1"/>
    <xf numFmtId="0" fontId="0" fillId="21" borderId="37" xfId="0" applyFont="1" applyFill="1" applyBorder="1"/>
    <xf numFmtId="0" fontId="0" fillId="21" borderId="44" xfId="0" applyFont="1" applyFill="1" applyBorder="1"/>
    <xf numFmtId="0" fontId="0" fillId="21" borderId="36" xfId="0" applyFont="1" applyFill="1" applyBorder="1"/>
    <xf numFmtId="0" fontId="0" fillId="21" borderId="34" xfId="0" applyFont="1" applyFill="1" applyBorder="1"/>
    <xf numFmtId="16" fontId="2" fillId="21" borderId="24" xfId="0" applyNumberFormat="1" applyFont="1" applyFill="1" applyBorder="1" applyAlignment="1">
      <alignment horizontal="center"/>
    </xf>
    <xf numFmtId="0" fontId="2" fillId="21" borderId="35" xfId="0" applyFont="1" applyFill="1" applyBorder="1" applyAlignment="1">
      <alignment horizontal="center"/>
    </xf>
    <xf numFmtId="0" fontId="2" fillId="21" borderId="29" xfId="0" applyFont="1" applyFill="1" applyBorder="1"/>
    <xf numFmtId="0" fontId="2" fillId="21" borderId="33" xfId="0" applyFont="1" applyFill="1" applyBorder="1"/>
    <xf numFmtId="0" fontId="0" fillId="21" borderId="43" xfId="0" applyFont="1" applyFill="1" applyBorder="1"/>
    <xf numFmtId="0" fontId="0" fillId="21" borderId="0" xfId="0" applyFont="1" applyFill="1" applyBorder="1"/>
    <xf numFmtId="0" fontId="0" fillId="21" borderId="43" xfId="0" applyFont="1" applyFill="1" applyBorder="1" applyAlignment="1">
      <alignment horizontal="center"/>
    </xf>
    <xf numFmtId="0" fontId="0" fillId="21" borderId="29" xfId="0" applyFont="1" applyFill="1" applyBorder="1" applyAlignment="1">
      <alignment horizontal="center"/>
    </xf>
    <xf numFmtId="42" fontId="0" fillId="3" borderId="0" xfId="0" applyNumberFormat="1" applyFont="1" applyFill="1" applyBorder="1"/>
    <xf numFmtId="42" fontId="0" fillId="21" borderId="0" xfId="0" applyNumberFormat="1" applyFont="1" applyFill="1" applyBorder="1"/>
    <xf numFmtId="0" fontId="2" fillId="0" borderId="0" xfId="0" applyFont="1"/>
    <xf numFmtId="49" fontId="30" fillId="0" borderId="0" xfId="0" applyNumberFormat="1" applyFont="1" applyFill="1" applyBorder="1" applyAlignment="1"/>
    <xf numFmtId="0" fontId="47" fillId="0" borderId="18" xfId="0" applyFont="1" applyBorder="1"/>
    <xf numFmtId="6" fontId="47" fillId="19" borderId="18" xfId="0" applyNumberFormat="1" applyFont="1" applyFill="1" applyBorder="1"/>
    <xf numFmtId="0" fontId="7" fillId="9" borderId="3" xfId="0" applyFont="1" applyFill="1" applyBorder="1" applyAlignment="1" applyProtection="1">
      <alignment vertical="center"/>
    </xf>
    <xf numFmtId="0" fontId="10" fillId="3" borderId="13" xfId="0" applyFont="1" applyFill="1" applyBorder="1" applyAlignment="1" applyProtection="1">
      <alignment horizontal="right" vertical="center"/>
    </xf>
    <xf numFmtId="0" fontId="49" fillId="2" borderId="18" xfId="0" applyFont="1" applyFill="1" applyBorder="1" applyAlignment="1" applyProtection="1">
      <alignment horizontal="center" vertical="center"/>
      <protection locked="0"/>
    </xf>
    <xf numFmtId="42" fontId="10" fillId="3" borderId="24" xfId="2" applyFont="1" applyFill="1" applyBorder="1" applyAlignment="1" applyProtection="1">
      <alignment horizontal="center" vertical="center"/>
    </xf>
    <xf numFmtId="42" fontId="10" fillId="3" borderId="29" xfId="2" applyFont="1" applyFill="1" applyBorder="1" applyAlignment="1" applyProtection="1">
      <alignment horizontal="center" vertical="center"/>
    </xf>
    <xf numFmtId="42" fontId="10" fillId="3" borderId="25" xfId="2" applyFont="1" applyFill="1" applyBorder="1" applyAlignment="1" applyProtection="1">
      <alignment horizontal="center" vertical="center"/>
    </xf>
    <xf numFmtId="0" fontId="49" fillId="2" borderId="16" xfId="0" applyFont="1" applyFill="1" applyBorder="1" applyAlignment="1" applyProtection="1">
      <alignment horizontal="left" vertical="center"/>
      <protection locked="0"/>
    </xf>
    <xf numFmtId="0" fontId="50" fillId="3" borderId="7" xfId="0" applyFont="1" applyFill="1" applyBorder="1" applyAlignment="1" applyProtection="1">
      <alignment vertical="top"/>
    </xf>
    <xf numFmtId="0" fontId="11" fillId="3" borderId="9" xfId="0" applyFont="1" applyFill="1" applyBorder="1" applyAlignment="1" applyProtection="1">
      <alignment horizontal="center" vertical="center" wrapText="1"/>
    </xf>
    <xf numFmtId="0" fontId="11" fillId="3" borderId="25" xfId="0" applyFont="1" applyFill="1" applyBorder="1" applyAlignment="1" applyProtection="1">
      <alignment horizontal="center" vertical="center" wrapText="1"/>
    </xf>
    <xf numFmtId="0" fontId="11" fillId="3" borderId="10" xfId="0" applyFont="1" applyFill="1" applyBorder="1" applyAlignment="1" applyProtection="1">
      <alignment horizontal="center" vertical="center" wrapText="1"/>
    </xf>
    <xf numFmtId="0" fontId="10" fillId="3" borderId="13" xfId="0" applyFont="1" applyFill="1" applyBorder="1" applyAlignment="1" applyProtection="1">
      <alignment horizontal="right" vertical="center" wrapText="1"/>
    </xf>
    <xf numFmtId="42" fontId="49" fillId="2" borderId="18" xfId="2" applyFont="1" applyFill="1" applyBorder="1" applyAlignment="1" applyProtection="1">
      <alignment horizontal="center" vertical="center"/>
      <protection locked="0"/>
    </xf>
    <xf numFmtId="0" fontId="49" fillId="2" borderId="18" xfId="0" applyFont="1" applyFill="1" applyBorder="1" applyAlignment="1" applyProtection="1">
      <alignment horizontal="center"/>
      <protection locked="0"/>
    </xf>
    <xf numFmtId="42" fontId="10" fillId="3" borderId="32" xfId="2" applyFont="1" applyFill="1" applyBorder="1" applyAlignment="1" applyProtection="1">
      <alignment horizontal="center" vertical="center"/>
    </xf>
    <xf numFmtId="42" fontId="10" fillId="3" borderId="10" xfId="2" applyFont="1" applyFill="1" applyBorder="1" applyAlignment="1" applyProtection="1">
      <alignment horizontal="center" vertical="center"/>
    </xf>
    <xf numFmtId="0" fontId="10" fillId="3" borderId="6" xfId="0" applyFont="1" applyFill="1" applyBorder="1" applyAlignment="1" applyProtection="1">
      <alignment horizontal="right" vertical="center"/>
    </xf>
    <xf numFmtId="0" fontId="10" fillId="3" borderId="19" xfId="0" applyFont="1" applyFill="1" applyBorder="1" applyProtection="1"/>
    <xf numFmtId="42" fontId="10" fillId="3" borderId="7" xfId="2" applyFont="1" applyFill="1" applyBorder="1" applyAlignment="1" applyProtection="1">
      <alignment horizontal="center" vertical="center"/>
    </xf>
    <xf numFmtId="42" fontId="10" fillId="3" borderId="20" xfId="2" applyFont="1" applyFill="1" applyBorder="1" applyAlignment="1" applyProtection="1">
      <alignment horizontal="center" vertical="center"/>
    </xf>
    <xf numFmtId="0" fontId="10" fillId="3" borderId="17" xfId="0" applyFont="1" applyFill="1" applyBorder="1" applyAlignment="1" applyProtection="1">
      <alignment horizontal="right" vertical="center" wrapText="1"/>
    </xf>
    <xf numFmtId="0" fontId="49" fillId="2" borderId="21" xfId="0" applyFont="1" applyFill="1" applyBorder="1" applyAlignment="1" applyProtection="1">
      <alignment horizontal="center" vertical="center"/>
      <protection locked="0"/>
    </xf>
    <xf numFmtId="42" fontId="10" fillId="3" borderId="27" xfId="2" applyFont="1" applyFill="1" applyBorder="1" applyAlignment="1" applyProtection="1">
      <alignment horizontal="center" vertical="center"/>
    </xf>
    <xf numFmtId="42" fontId="10" fillId="3" borderId="30" xfId="0" applyNumberFormat="1" applyFont="1" applyFill="1" applyBorder="1" applyProtection="1"/>
    <xf numFmtId="0" fontId="7" fillId="9" borderId="26" xfId="0" applyFont="1" applyFill="1" applyBorder="1" applyAlignment="1" applyProtection="1">
      <alignment horizontal="left" vertical="center" wrapText="1"/>
    </xf>
    <xf numFmtId="0" fontId="20" fillId="7" borderId="6" xfId="0" applyFont="1" applyFill="1" applyBorder="1" applyAlignment="1" applyProtection="1">
      <alignment horizontal="center" vertical="center"/>
    </xf>
    <xf numFmtId="42" fontId="7" fillId="7" borderId="31" xfId="2" applyFont="1" applyFill="1" applyBorder="1" applyAlignment="1" applyProtection="1">
      <alignment horizontal="left" vertical="center"/>
    </xf>
    <xf numFmtId="0" fontId="20" fillId="7" borderId="3" xfId="0" applyFont="1" applyFill="1" applyBorder="1" applyAlignment="1" applyProtection="1">
      <alignment horizontal="center" vertical="center"/>
    </xf>
    <xf numFmtId="42" fontId="7" fillId="7" borderId="26" xfId="2" applyFont="1" applyFill="1" applyBorder="1" applyAlignment="1" applyProtection="1">
      <alignment horizontal="left" vertical="center"/>
    </xf>
    <xf numFmtId="42" fontId="7" fillId="7" borderId="26" xfId="2" applyFont="1" applyFill="1" applyBorder="1" applyAlignment="1" applyProtection="1">
      <alignment horizontal="left"/>
    </xf>
    <xf numFmtId="42" fontId="7" fillId="7" borderId="31" xfId="2" applyFont="1" applyFill="1" applyBorder="1" applyAlignment="1" applyProtection="1">
      <alignment horizontal="left"/>
    </xf>
    <xf numFmtId="0" fontId="7" fillId="5" borderId="3" xfId="0" applyFont="1" applyFill="1" applyBorder="1" applyAlignment="1" applyProtection="1">
      <alignment horizontal="center" vertical="center" wrapText="1"/>
    </xf>
    <xf numFmtId="42" fontId="7" fillId="5" borderId="28" xfId="2" applyFont="1" applyFill="1" applyBorder="1" applyAlignment="1" applyProtection="1">
      <alignment horizontal="left" vertical="center"/>
    </xf>
    <xf numFmtId="0" fontId="20" fillId="7" borderId="3" xfId="0" applyFont="1" applyFill="1" applyBorder="1" applyAlignment="1" applyProtection="1">
      <alignment horizontal="center" vertical="center" wrapText="1"/>
    </xf>
    <xf numFmtId="42" fontId="7" fillId="7" borderId="26" xfId="2" applyFont="1" applyFill="1" applyBorder="1" applyAlignment="1" applyProtection="1">
      <alignment horizontal="center" vertical="center"/>
    </xf>
    <xf numFmtId="0" fontId="7" fillId="12" borderId="26" xfId="0" applyFont="1" applyFill="1" applyBorder="1" applyAlignment="1" applyProtection="1">
      <alignment horizontal="center" vertical="center"/>
    </xf>
    <xf numFmtId="0" fontId="51" fillId="7" borderId="5" xfId="0" applyFont="1" applyFill="1" applyBorder="1" applyAlignment="1" applyProtection="1">
      <alignment horizontal="center" vertical="center"/>
    </xf>
    <xf numFmtId="0" fontId="48" fillId="7" borderId="26" xfId="0" applyFont="1" applyFill="1" applyBorder="1" applyAlignment="1" applyProtection="1">
      <alignment horizontal="center" wrapText="1"/>
    </xf>
    <xf numFmtId="42" fontId="48" fillId="7" borderId="5" xfId="2" applyFont="1" applyFill="1" applyBorder="1" applyAlignment="1" applyProtection="1">
      <alignment horizontal="center" vertical="center"/>
    </xf>
    <xf numFmtId="6" fontId="0" fillId="0" borderId="0" xfId="0" applyNumberFormat="1"/>
    <xf numFmtId="0" fontId="0" fillId="0" borderId="8" xfId="0" applyBorder="1"/>
    <xf numFmtId="0" fontId="0" fillId="0" borderId="5" xfId="0" applyBorder="1"/>
    <xf numFmtId="0" fontId="0" fillId="2" borderId="26" xfId="0" applyFill="1" applyBorder="1"/>
    <xf numFmtId="0" fontId="0" fillId="0" borderId="26" xfId="0" applyBorder="1"/>
    <xf numFmtId="0" fontId="0" fillId="2" borderId="49" xfId="0" applyFill="1" applyBorder="1"/>
    <xf numFmtId="0" fontId="0" fillId="0" borderId="31" xfId="0" applyBorder="1"/>
    <xf numFmtId="0" fontId="0" fillId="0" borderId="46" xfId="0" applyBorder="1"/>
    <xf numFmtId="0" fontId="0" fillId="0" borderId="47" xfId="0" applyBorder="1"/>
    <xf numFmtId="0" fontId="0" fillId="22" borderId="26" xfId="0" applyFill="1" applyBorder="1"/>
    <xf numFmtId="0" fontId="0" fillId="22" borderId="48" xfId="0" applyFill="1" applyBorder="1"/>
    <xf numFmtId="0" fontId="0" fillId="2" borderId="31" xfId="0" applyFill="1" applyBorder="1"/>
    <xf numFmtId="0" fontId="0" fillId="0" borderId="54" xfId="0" applyBorder="1"/>
    <xf numFmtId="42" fontId="18" fillId="3" borderId="14" xfId="2" applyFont="1" applyFill="1" applyBorder="1" applyAlignment="1" applyProtection="1">
      <alignment horizontal="center"/>
    </xf>
    <xf numFmtId="42" fontId="18" fillId="3" borderId="16" xfId="2" applyFont="1" applyFill="1" applyBorder="1" applyAlignment="1" applyProtection="1">
      <alignment horizontal="center"/>
    </xf>
    <xf numFmtId="0" fontId="13" fillId="8" borderId="36" xfId="0" applyFont="1" applyFill="1" applyBorder="1" applyAlignment="1" applyProtection="1">
      <alignment horizontal="center" wrapText="1"/>
    </xf>
    <xf numFmtId="0" fontId="13" fillId="8" borderId="35" xfId="0" applyFont="1" applyFill="1" applyBorder="1" applyAlignment="1" applyProtection="1">
      <alignment horizontal="center" wrapText="1"/>
    </xf>
    <xf numFmtId="0" fontId="13" fillId="8" borderId="37" xfId="0" applyFont="1" applyFill="1" applyBorder="1" applyAlignment="1" applyProtection="1">
      <alignment horizontal="center" wrapText="1"/>
    </xf>
    <xf numFmtId="0" fontId="13" fillId="8" borderId="22" xfId="0" applyFont="1" applyFill="1" applyBorder="1" applyAlignment="1" applyProtection="1">
      <alignment horizontal="center" wrapText="1"/>
    </xf>
    <xf numFmtId="0" fontId="25" fillId="3" borderId="33" xfId="0" applyFont="1" applyFill="1" applyBorder="1" applyAlignment="1" applyProtection="1">
      <alignment horizontal="left"/>
    </xf>
    <xf numFmtId="0" fontId="33" fillId="0" borderId="34" xfId="0" applyFont="1" applyBorder="1" applyAlignment="1">
      <alignment horizontal="center" vertical="center"/>
    </xf>
    <xf numFmtId="0" fontId="13" fillId="8" borderId="18" xfId="0" applyFont="1" applyFill="1" applyBorder="1" applyAlignment="1" applyProtection="1">
      <alignment horizontal="center" vertical="center" wrapText="1"/>
    </xf>
    <xf numFmtId="0" fontId="6" fillId="9" borderId="4" xfId="0" applyFont="1" applyFill="1" applyBorder="1" applyAlignment="1" applyProtection="1">
      <alignment horizontal="left" vertical="center" wrapText="1"/>
    </xf>
    <xf numFmtId="0" fontId="6" fillId="9" borderId="5" xfId="0" applyFont="1" applyFill="1" applyBorder="1" applyAlignment="1" applyProtection="1">
      <alignment horizontal="left" vertical="center" wrapText="1"/>
    </xf>
    <xf numFmtId="0" fontId="54" fillId="11" borderId="18" xfId="0" applyFont="1" applyFill="1" applyBorder="1" applyAlignment="1">
      <alignment horizontal="left" vertical="center" wrapText="1"/>
    </xf>
    <xf numFmtId="6" fontId="55" fillId="0" borderId="18" xfId="0" applyNumberFormat="1" applyFont="1" applyBorder="1"/>
    <xf numFmtId="42" fontId="47" fillId="0" borderId="18" xfId="0" applyNumberFormat="1" applyFont="1" applyBorder="1"/>
    <xf numFmtId="42" fontId="29" fillId="5" borderId="18" xfId="0" applyNumberFormat="1" applyFont="1" applyFill="1" applyBorder="1"/>
    <xf numFmtId="42" fontId="55" fillId="5" borderId="18" xfId="0" applyNumberFormat="1" applyFont="1" applyFill="1" applyBorder="1" applyProtection="1"/>
    <xf numFmtId="42" fontId="47" fillId="5" borderId="18" xfId="0" applyNumberFormat="1" applyFont="1" applyFill="1" applyBorder="1"/>
    <xf numFmtId="42" fontId="0" fillId="5" borderId="18" xfId="0" applyNumberFormat="1" applyFill="1" applyBorder="1"/>
    <xf numFmtId="0" fontId="0" fillId="3" borderId="0" xfId="0" applyFill="1" applyAlignment="1">
      <alignment vertical="justify" wrapText="1"/>
    </xf>
    <xf numFmtId="0" fontId="46" fillId="3" borderId="0" xfId="0" applyFont="1" applyFill="1" applyAlignment="1">
      <alignment vertical="justify" wrapText="1"/>
    </xf>
    <xf numFmtId="0" fontId="2" fillId="3" borderId="0" xfId="0" applyFont="1" applyFill="1" applyAlignment="1"/>
    <xf numFmtId="0" fontId="2" fillId="3" borderId="0" xfId="0" applyFont="1" applyFill="1"/>
    <xf numFmtId="0" fontId="8" fillId="3" borderId="0" xfId="0" applyFont="1" applyFill="1" applyAlignment="1">
      <alignment horizontal="center"/>
    </xf>
    <xf numFmtId="0" fontId="2" fillId="3" borderId="0" xfId="0" applyFont="1" applyFill="1" applyBorder="1" applyAlignment="1"/>
    <xf numFmtId="0" fontId="2" fillId="3" borderId="0" xfId="0" applyFont="1" applyFill="1" applyAlignment="1">
      <alignment horizontal="center"/>
    </xf>
    <xf numFmtId="0" fontId="32" fillId="3" borderId="33" xfId="0" applyFont="1" applyFill="1" applyBorder="1" applyAlignment="1" applyProtection="1"/>
    <xf numFmtId="0" fontId="32" fillId="3" borderId="0" xfId="0" applyFont="1" applyFill="1" applyBorder="1" applyAlignment="1" applyProtection="1"/>
    <xf numFmtId="0" fontId="0" fillId="14" borderId="0" xfId="0" applyFill="1" applyBorder="1" applyProtection="1"/>
    <xf numFmtId="0" fontId="0" fillId="14" borderId="55" xfId="0" applyFill="1" applyBorder="1" applyProtection="1"/>
    <xf numFmtId="0" fontId="0" fillId="14" borderId="56" xfId="0" applyFill="1" applyBorder="1" applyProtection="1"/>
    <xf numFmtId="0" fontId="0" fillId="23" borderId="0" xfId="0" applyFill="1" applyBorder="1" applyProtection="1"/>
    <xf numFmtId="0" fontId="0" fillId="23" borderId="57" xfId="0" applyFill="1" applyBorder="1" applyProtection="1"/>
    <xf numFmtId="0" fontId="0" fillId="23" borderId="58" xfId="0" applyFill="1" applyBorder="1" applyProtection="1"/>
    <xf numFmtId="0" fontId="0" fillId="23" borderId="59" xfId="0" applyFill="1" applyBorder="1" applyProtection="1"/>
    <xf numFmtId="0" fontId="56" fillId="14" borderId="0" xfId="0" applyFont="1" applyFill="1" applyBorder="1" applyAlignment="1" applyProtection="1"/>
    <xf numFmtId="0" fontId="56" fillId="14" borderId="60" xfId="0" applyFont="1" applyFill="1" applyBorder="1" applyAlignment="1" applyProtection="1"/>
    <xf numFmtId="0" fontId="0" fillId="14" borderId="61" xfId="0" applyFill="1" applyBorder="1" applyProtection="1"/>
    <xf numFmtId="0" fontId="57" fillId="0" borderId="62" xfId="0" applyFont="1" applyBorder="1" applyAlignment="1">
      <alignment horizontal="left"/>
    </xf>
    <xf numFmtId="0" fontId="27" fillId="0" borderId="63" xfId="0" applyFont="1" applyFill="1" applyBorder="1" applyAlignment="1" applyProtection="1">
      <alignment horizontal="center"/>
    </xf>
    <xf numFmtId="0" fontId="27" fillId="0" borderId="64" xfId="0" applyFont="1" applyFill="1" applyBorder="1" applyAlignment="1" applyProtection="1">
      <alignment horizontal="center"/>
    </xf>
    <xf numFmtId="0" fontId="58" fillId="0" borderId="65" xfId="0" applyFont="1" applyBorder="1" applyAlignment="1">
      <alignment horizontal="left"/>
    </xf>
    <xf numFmtId="0" fontId="27" fillId="0" borderId="66" xfId="0" applyFont="1" applyFill="1" applyBorder="1" applyAlignment="1" applyProtection="1">
      <alignment horizontal="center"/>
    </xf>
    <xf numFmtId="0" fontId="27" fillId="0" borderId="67" xfId="0" applyFont="1" applyFill="1" applyBorder="1" applyAlignment="1" applyProtection="1">
      <alignment horizontal="center"/>
    </xf>
    <xf numFmtId="0" fontId="5" fillId="23" borderId="0" xfId="0" applyFont="1" applyFill="1" applyBorder="1" applyAlignment="1" applyProtection="1">
      <alignment horizontal="center"/>
    </xf>
    <xf numFmtId="0" fontId="59" fillId="0" borderId="68" xfId="0" applyFont="1" applyBorder="1" applyAlignment="1">
      <alignment horizontal="left"/>
    </xf>
    <xf numFmtId="0" fontId="2" fillId="0" borderId="69" xfId="0" applyFont="1" applyFill="1" applyBorder="1"/>
    <xf numFmtId="0" fontId="2" fillId="0" borderId="69" xfId="0" applyFont="1" applyFill="1" applyBorder="1" applyAlignment="1"/>
    <xf numFmtId="0" fontId="0" fillId="0" borderId="69" xfId="0" applyFill="1" applyBorder="1"/>
    <xf numFmtId="0" fontId="0" fillId="0" borderId="70" xfId="0" applyFill="1" applyBorder="1" applyProtection="1"/>
    <xf numFmtId="0" fontId="0" fillId="23" borderId="71" xfId="0" applyFill="1" applyBorder="1" applyProtection="1"/>
    <xf numFmtId="0" fontId="60" fillId="0" borderId="62" xfId="0" applyFont="1" applyBorder="1" applyAlignment="1">
      <alignment horizontal="center"/>
    </xf>
    <xf numFmtId="0" fontId="61" fillId="0" borderId="72" xfId="0" applyFont="1" applyBorder="1" applyAlignment="1">
      <alignment horizontal="center"/>
    </xf>
    <xf numFmtId="0" fontId="57" fillId="0" borderId="73" xfId="0" applyFont="1" applyFill="1" applyBorder="1" applyAlignment="1">
      <alignment horizontal="center"/>
    </xf>
    <xf numFmtId="0" fontId="17" fillId="24" borderId="0" xfId="0" applyFont="1" applyFill="1" applyBorder="1" applyAlignment="1">
      <alignment horizontal="center"/>
    </xf>
    <xf numFmtId="0" fontId="17" fillId="25" borderId="0" xfId="0" applyFont="1" applyFill="1" applyBorder="1" applyAlignment="1">
      <alignment horizontal="center"/>
    </xf>
    <xf numFmtId="0" fontId="2" fillId="21" borderId="74" xfId="0" applyFont="1" applyFill="1" applyBorder="1" applyAlignment="1"/>
    <xf numFmtId="0" fontId="2" fillId="0" borderId="60" xfId="0" applyFont="1" applyFill="1" applyBorder="1" applyAlignment="1"/>
    <xf numFmtId="0" fontId="2" fillId="0" borderId="75" xfId="0" applyFont="1" applyFill="1" applyBorder="1"/>
    <xf numFmtId="0" fontId="2" fillId="0" borderId="76" xfId="0" applyFont="1" applyFill="1" applyBorder="1"/>
    <xf numFmtId="0" fontId="2" fillId="3" borderId="77" xfId="0" applyFont="1" applyFill="1" applyBorder="1"/>
    <xf numFmtId="0" fontId="0" fillId="23" borderId="0" xfId="0" applyFill="1" applyBorder="1"/>
    <xf numFmtId="0" fontId="2" fillId="0" borderId="78" xfId="0" applyFont="1" applyFill="1" applyBorder="1" applyProtection="1"/>
    <xf numFmtId="0" fontId="62" fillId="0" borderId="0" xfId="0" applyFont="1" applyFill="1" applyBorder="1" applyProtection="1"/>
    <xf numFmtId="0" fontId="62" fillId="0" borderId="79" xfId="0" applyFont="1" applyFill="1" applyBorder="1" applyAlignment="1" applyProtection="1"/>
    <xf numFmtId="0" fontId="2" fillId="0" borderId="80" xfId="0" applyFont="1" applyFill="1" applyBorder="1" applyProtection="1"/>
    <xf numFmtId="0" fontId="9" fillId="23" borderId="0" xfId="0" applyFont="1" applyFill="1" applyBorder="1" applyAlignment="1" applyProtection="1">
      <alignment horizontal="center"/>
    </xf>
    <xf numFmtId="0" fontId="63" fillId="0" borderId="82" xfId="0" applyFont="1" applyBorder="1"/>
    <xf numFmtId="0" fontId="64" fillId="0" borderId="0" xfId="0" applyFont="1" applyFill="1" applyBorder="1" applyProtection="1"/>
    <xf numFmtId="1" fontId="65" fillId="0" borderId="0" xfId="0" applyNumberFormat="1" applyFont="1" applyFill="1" applyBorder="1" applyProtection="1"/>
    <xf numFmtId="0" fontId="66" fillId="0" borderId="0" xfId="0" applyFont="1" applyFill="1" applyBorder="1" applyProtection="1"/>
    <xf numFmtId="0" fontId="0" fillId="0" borderId="83" xfId="0" applyFill="1" applyBorder="1" applyProtection="1"/>
    <xf numFmtId="44" fontId="33" fillId="26" borderId="78" xfId="1" applyFont="1" applyFill="1" applyBorder="1"/>
    <xf numFmtId="44" fontId="33" fillId="27" borderId="72" xfId="1" applyFont="1" applyFill="1" applyBorder="1"/>
    <xf numFmtId="44" fontId="67" fillId="23" borderId="0" xfId="1" applyFont="1" applyFill="1" applyBorder="1" applyAlignment="1">
      <alignment horizontal="center"/>
    </xf>
    <xf numFmtId="44" fontId="55" fillId="0" borderId="0" xfId="1" applyFont="1" applyFill="1" applyBorder="1" applyAlignment="1" applyProtection="1">
      <alignment horizontal="center"/>
      <protection hidden="1"/>
    </xf>
    <xf numFmtId="0" fontId="0" fillId="3" borderId="84" xfId="0" applyFill="1" applyBorder="1"/>
    <xf numFmtId="0" fontId="2" fillId="0" borderId="85" xfId="0" applyFont="1" applyBorder="1"/>
    <xf numFmtId="42" fontId="33" fillId="28" borderId="0" xfId="1" applyNumberFormat="1" applyFont="1" applyFill="1" applyBorder="1" applyProtection="1">
      <protection hidden="1"/>
    </xf>
    <xf numFmtId="42" fontId="33" fillId="13" borderId="75" xfId="1" applyNumberFormat="1" applyFont="1" applyFill="1" applyBorder="1"/>
    <xf numFmtId="42" fontId="33" fillId="15" borderId="86" xfId="1" applyNumberFormat="1" applyFont="1" applyFill="1" applyBorder="1"/>
    <xf numFmtId="0" fontId="10" fillId="23" borderId="0" xfId="0" applyFont="1" applyFill="1" applyBorder="1" applyAlignment="1" applyProtection="1"/>
    <xf numFmtId="44" fontId="55" fillId="0" borderId="78" xfId="1" applyFont="1" applyFill="1" applyBorder="1"/>
    <xf numFmtId="44" fontId="55" fillId="0" borderId="87" xfId="1" applyFont="1" applyFill="1" applyBorder="1"/>
    <xf numFmtId="42" fontId="62" fillId="0" borderId="0" xfId="1" applyNumberFormat="1" applyFont="1" applyFill="1" applyBorder="1" applyProtection="1">
      <protection hidden="1"/>
    </xf>
    <xf numFmtId="42" fontId="28" fillId="0" borderId="0" xfId="1" applyNumberFormat="1" applyFont="1" applyFill="1" applyBorder="1"/>
    <xf numFmtId="42" fontId="28" fillId="0" borderId="84" xfId="1" applyNumberFormat="1" applyFont="1" applyFill="1" applyBorder="1"/>
    <xf numFmtId="0" fontId="10" fillId="23" borderId="0" xfId="0" applyFont="1" applyFill="1" applyBorder="1" applyAlignment="1" applyProtection="1">
      <alignment horizontal="left"/>
    </xf>
    <xf numFmtId="0" fontId="17" fillId="0" borderId="85" xfId="0" applyFont="1" applyBorder="1"/>
    <xf numFmtId="42" fontId="2" fillId="0" borderId="84" xfId="1" applyNumberFormat="1" applyFont="1" applyFill="1" applyBorder="1" applyProtection="1">
      <protection hidden="1"/>
    </xf>
    <xf numFmtId="0" fontId="10" fillId="0" borderId="82" xfId="0" applyFont="1" applyFill="1" applyBorder="1" applyAlignment="1" applyProtection="1">
      <alignment horizontal="left"/>
    </xf>
    <xf numFmtId="0" fontId="63" fillId="0" borderId="83" xfId="0" applyFont="1" applyFill="1" applyBorder="1" applyAlignment="1" applyProtection="1">
      <alignment wrapText="1"/>
    </xf>
    <xf numFmtId="44" fontId="33" fillId="29" borderId="78" xfId="1" applyFont="1" applyFill="1" applyBorder="1"/>
    <xf numFmtId="44" fontId="33" fillId="20" borderId="87" xfId="1" applyFont="1" applyFill="1" applyBorder="1"/>
    <xf numFmtId="0" fontId="0" fillId="0" borderId="84" xfId="0" applyFill="1" applyBorder="1"/>
    <xf numFmtId="0" fontId="65" fillId="0" borderId="0" xfId="0" applyFont="1" applyFill="1" applyBorder="1" applyProtection="1"/>
    <xf numFmtId="0" fontId="0" fillId="0" borderId="83" xfId="0" applyBorder="1"/>
    <xf numFmtId="0" fontId="9" fillId="14" borderId="0" xfId="0" applyFont="1" applyFill="1" applyBorder="1" applyProtection="1"/>
    <xf numFmtId="44" fontId="33" fillId="4" borderId="78" xfId="1" applyFont="1" applyFill="1" applyBorder="1"/>
    <xf numFmtId="44" fontId="33" fillId="10" borderId="87" xfId="1" applyFont="1" applyFill="1" applyBorder="1"/>
    <xf numFmtId="0" fontId="0" fillId="0" borderId="85" xfId="0" applyBorder="1"/>
    <xf numFmtId="0" fontId="2" fillId="0" borderId="84" xfId="0" applyFont="1" applyFill="1" applyBorder="1"/>
    <xf numFmtId="0" fontId="0" fillId="3" borderId="88" xfId="0" applyFill="1" applyBorder="1"/>
    <xf numFmtId="0" fontId="68" fillId="0" borderId="83" xfId="0" applyFont="1" applyFill="1" applyBorder="1" applyProtection="1"/>
    <xf numFmtId="0" fontId="32" fillId="14" borderId="0" xfId="0" applyFont="1" applyFill="1" applyBorder="1" applyAlignment="1" applyProtection="1"/>
    <xf numFmtId="0" fontId="2" fillId="30" borderId="89" xfId="0" applyFont="1" applyFill="1" applyBorder="1" applyAlignment="1"/>
    <xf numFmtId="0" fontId="2" fillId="0" borderId="90" xfId="0" applyFont="1" applyFill="1" applyBorder="1"/>
    <xf numFmtId="0" fontId="2" fillId="0" borderId="91" xfId="0" applyFont="1" applyFill="1" applyBorder="1"/>
    <xf numFmtId="0" fontId="0" fillId="23" borderId="92" xfId="0" applyFill="1" applyBorder="1"/>
    <xf numFmtId="0" fontId="63" fillId="0" borderId="0" xfId="0" applyFont="1" applyBorder="1"/>
    <xf numFmtId="0" fontId="2" fillId="0" borderId="93" xfId="0" applyFont="1" applyFill="1" applyBorder="1" applyAlignment="1"/>
    <xf numFmtId="42" fontId="62" fillId="0" borderId="0" xfId="1" applyNumberFormat="1" applyFont="1" applyFill="1" applyBorder="1"/>
    <xf numFmtId="42" fontId="2" fillId="0" borderId="0" xfId="0" applyNumberFormat="1" applyFont="1" applyBorder="1"/>
    <xf numFmtId="0" fontId="17" fillId="0" borderId="78" xfId="0" applyFont="1" applyFill="1" applyBorder="1" applyProtection="1"/>
    <xf numFmtId="42" fontId="33" fillId="26" borderId="0" xfId="0" applyNumberFormat="1" applyFont="1" applyFill="1" applyBorder="1" applyProtection="1"/>
    <xf numFmtId="42" fontId="33" fillId="29" borderId="0" xfId="0" applyNumberFormat="1" applyFont="1" applyFill="1" applyBorder="1" applyProtection="1"/>
    <xf numFmtId="42" fontId="33" fillId="4" borderId="79" xfId="0" applyNumberFormat="1" applyFont="1" applyFill="1" applyBorder="1" applyProtection="1"/>
    <xf numFmtId="0" fontId="17" fillId="0" borderId="80" xfId="0" applyFont="1" applyFill="1" applyBorder="1" applyProtection="1"/>
    <xf numFmtId="42" fontId="33" fillId="27" borderId="0" xfId="0" applyNumberFormat="1" applyFont="1" applyFill="1" applyBorder="1" applyProtection="1"/>
    <xf numFmtId="42" fontId="33" fillId="20" borderId="0" xfId="0" applyNumberFormat="1" applyFont="1" applyFill="1" applyBorder="1" applyProtection="1"/>
    <xf numFmtId="42" fontId="33" fillId="10" borderId="81" xfId="0" applyNumberFormat="1" applyFont="1" applyFill="1" applyBorder="1" applyProtection="1"/>
    <xf numFmtId="0" fontId="17" fillId="0" borderId="0" xfId="0" applyFont="1" applyFill="1" applyBorder="1" applyProtection="1"/>
    <xf numFmtId="42" fontId="66" fillId="0" borderId="0" xfId="0" applyNumberFormat="1" applyFont="1" applyFill="1" applyBorder="1" applyProtection="1"/>
    <xf numFmtId="0" fontId="13" fillId="14" borderId="0" xfId="0" applyFont="1" applyFill="1" applyBorder="1" applyAlignment="1" applyProtection="1">
      <alignment wrapText="1"/>
    </xf>
    <xf numFmtId="0" fontId="13" fillId="23" borderId="92" xfId="0" applyFont="1" applyFill="1" applyBorder="1" applyAlignment="1" applyProtection="1">
      <alignment wrapText="1"/>
    </xf>
    <xf numFmtId="0" fontId="0" fillId="0" borderId="78" xfId="0" applyFill="1" applyBorder="1" applyProtection="1"/>
    <xf numFmtId="0" fontId="13" fillId="0" borderId="94" xfId="0" applyFont="1" applyFill="1" applyBorder="1" applyAlignment="1" applyProtection="1">
      <alignment wrapText="1"/>
    </xf>
    <xf numFmtId="0" fontId="13" fillId="0" borderId="95" xfId="0" applyFont="1" applyFill="1" applyBorder="1" applyAlignment="1" applyProtection="1">
      <alignment wrapText="1"/>
    </xf>
    <xf numFmtId="0" fontId="13" fillId="23" borderId="0" xfId="0" applyFont="1" applyFill="1" applyBorder="1" applyAlignment="1" applyProtection="1">
      <alignment wrapText="1"/>
    </xf>
    <xf numFmtId="0" fontId="0" fillId="0" borderId="96" xfId="0" applyFill="1" applyBorder="1" applyProtection="1"/>
    <xf numFmtId="0" fontId="0" fillId="0" borderId="97" xfId="0" applyBorder="1"/>
    <xf numFmtId="0" fontId="13" fillId="0" borderId="97" xfId="0" applyFont="1" applyFill="1" applyBorder="1" applyAlignment="1" applyProtection="1">
      <alignment wrapText="1"/>
    </xf>
    <xf numFmtId="0" fontId="13" fillId="0" borderId="98" xfId="0" applyFont="1" applyFill="1" applyBorder="1" applyAlignment="1" applyProtection="1">
      <alignment wrapText="1"/>
    </xf>
    <xf numFmtId="0" fontId="13" fillId="0" borderId="82" xfId="0" applyFont="1" applyFill="1" applyBorder="1" applyAlignment="1" applyProtection="1">
      <alignment wrapText="1"/>
    </xf>
    <xf numFmtId="42" fontId="30" fillId="0" borderId="0" xfId="1" applyNumberFormat="1" applyFont="1" applyFill="1" applyBorder="1"/>
    <xf numFmtId="42" fontId="2" fillId="0" borderId="99" xfId="1" applyNumberFormat="1" applyFont="1" applyFill="1" applyBorder="1" applyProtection="1">
      <protection hidden="1"/>
    </xf>
    <xf numFmtId="0" fontId="13" fillId="23" borderId="100" xfId="0" applyFont="1" applyFill="1" applyBorder="1" applyAlignment="1" applyProtection="1">
      <alignment wrapText="1"/>
    </xf>
    <xf numFmtId="42" fontId="33" fillId="28" borderId="0" xfId="0" applyNumberFormat="1" applyFont="1" applyFill="1" applyBorder="1" applyAlignment="1" applyProtection="1">
      <alignment wrapText="1"/>
    </xf>
    <xf numFmtId="42" fontId="33" fillId="13" borderId="0" xfId="0" applyNumberFormat="1" applyFont="1" applyFill="1" applyBorder="1" applyAlignment="1" applyProtection="1">
      <alignment wrapText="1"/>
    </xf>
    <xf numFmtId="42" fontId="33" fillId="15" borderId="0" xfId="0" applyNumberFormat="1" applyFont="1" applyFill="1" applyBorder="1" applyAlignment="1" applyProtection="1">
      <alignment wrapText="1"/>
    </xf>
    <xf numFmtId="42" fontId="18" fillId="14" borderId="0" xfId="2" applyFont="1" applyFill="1" applyBorder="1" applyAlignment="1" applyProtection="1"/>
    <xf numFmtId="0" fontId="17" fillId="0" borderId="101" xfId="0" applyFont="1" applyFill="1" applyBorder="1" applyAlignment="1"/>
    <xf numFmtId="42" fontId="2" fillId="0" borderId="88" xfId="0" applyNumberFormat="1" applyFont="1" applyFill="1" applyBorder="1"/>
    <xf numFmtId="42" fontId="2" fillId="0" borderId="88" xfId="0" applyNumberFormat="1" applyFont="1" applyBorder="1"/>
    <xf numFmtId="42" fontId="18" fillId="23" borderId="102" xfId="2" applyFont="1" applyFill="1" applyBorder="1" applyAlignment="1" applyProtection="1"/>
    <xf numFmtId="0" fontId="69" fillId="0" borderId="93" xfId="0" applyFont="1" applyBorder="1" applyAlignment="1">
      <alignment horizontal="left"/>
    </xf>
    <xf numFmtId="42" fontId="18" fillId="0" borderId="103" xfId="2" applyFont="1" applyFill="1" applyBorder="1" applyAlignment="1" applyProtection="1"/>
    <xf numFmtId="42" fontId="18" fillId="0" borderId="104" xfId="2" applyFont="1" applyFill="1" applyBorder="1" applyAlignment="1" applyProtection="1"/>
    <xf numFmtId="42" fontId="18" fillId="23" borderId="0" xfId="2" applyFont="1" applyFill="1" applyBorder="1" applyAlignment="1" applyProtection="1"/>
    <xf numFmtId="42" fontId="0" fillId="3" borderId="0" xfId="0" applyNumberFormat="1" applyFill="1" applyBorder="1"/>
    <xf numFmtId="0" fontId="0" fillId="3" borderId="103" xfId="0" applyFill="1" applyBorder="1"/>
    <xf numFmtId="0" fontId="2" fillId="0" borderId="93" xfId="0" applyFont="1" applyFill="1" applyBorder="1"/>
    <xf numFmtId="0" fontId="30" fillId="0" borderId="0" xfId="0" applyFont="1" applyFill="1" applyBorder="1" applyProtection="1"/>
    <xf numFmtId="0" fontId="0" fillId="0" borderId="0" xfId="0" applyFont="1" applyFill="1" applyBorder="1"/>
    <xf numFmtId="42" fontId="18" fillId="0" borderId="99" xfId="2" applyFont="1" applyFill="1" applyBorder="1" applyAlignment="1" applyProtection="1"/>
    <xf numFmtId="44" fontId="55" fillId="0" borderId="105" xfId="1" applyFont="1" applyFill="1" applyBorder="1"/>
    <xf numFmtId="44" fontId="55" fillId="0" borderId="106" xfId="1" applyFont="1" applyFill="1" applyBorder="1"/>
    <xf numFmtId="0" fontId="70" fillId="3" borderId="0" xfId="0" applyFont="1" applyFill="1" applyBorder="1" applyAlignment="1" applyProtection="1"/>
    <xf numFmtId="0" fontId="10" fillId="0" borderId="99" xfId="0" applyFont="1" applyFill="1" applyBorder="1" applyAlignment="1" applyProtection="1">
      <alignment horizontal="left"/>
    </xf>
    <xf numFmtId="0" fontId="70" fillId="3" borderId="0" xfId="0" applyFont="1" applyFill="1" applyBorder="1" applyAlignment="1"/>
    <xf numFmtId="0" fontId="0" fillId="14" borderId="0" xfId="0" applyFill="1" applyBorder="1"/>
    <xf numFmtId="0" fontId="70" fillId="0" borderId="43" xfId="0" applyFont="1" applyFill="1" applyBorder="1" applyAlignment="1">
      <alignment horizontal="right"/>
    </xf>
    <xf numFmtId="0" fontId="70" fillId="3" borderId="0" xfId="0" applyFont="1" applyFill="1" applyBorder="1"/>
    <xf numFmtId="0" fontId="70" fillId="0" borderId="0" xfId="0" applyFont="1" applyBorder="1" applyAlignment="1">
      <alignment horizontal="center" vertical="center" wrapText="1"/>
    </xf>
    <xf numFmtId="0" fontId="70" fillId="3" borderId="0" xfId="0" applyFont="1" applyFill="1" applyBorder="1" applyAlignment="1">
      <alignment horizontal="center" vertical="center"/>
    </xf>
    <xf numFmtId="0" fontId="70" fillId="0" borderId="0" xfId="0" applyFont="1" applyFill="1" applyBorder="1" applyAlignment="1">
      <alignment horizontal="center" vertical="center"/>
    </xf>
    <xf numFmtId="0" fontId="17" fillId="0" borderId="107" xfId="0" applyFont="1" applyFill="1" applyBorder="1" applyAlignment="1">
      <alignment horizontal="center" vertical="center"/>
    </xf>
    <xf numFmtId="0" fontId="47" fillId="0" borderId="0" xfId="0" applyFont="1" applyFill="1" applyBorder="1" applyAlignment="1">
      <alignment horizontal="center" vertical="center"/>
    </xf>
    <xf numFmtId="0" fontId="11" fillId="0" borderId="62" xfId="0" applyFont="1" applyFill="1" applyBorder="1" applyAlignment="1">
      <alignment horizontal="center" vertical="center"/>
    </xf>
    <xf numFmtId="49" fontId="11" fillId="0" borderId="64" xfId="0" applyNumberFormat="1" applyFont="1" applyBorder="1" applyAlignment="1"/>
    <xf numFmtId="0" fontId="2" fillId="11" borderId="108" xfId="0" applyFont="1" applyFill="1" applyBorder="1" applyAlignment="1">
      <alignment wrapText="1"/>
    </xf>
    <xf numFmtId="0" fontId="71" fillId="11" borderId="18" xfId="0" applyFont="1" applyFill="1" applyBorder="1" applyAlignment="1">
      <alignment horizontal="left" vertical="center" wrapText="1"/>
    </xf>
    <xf numFmtId="0" fontId="0" fillId="3" borderId="0" xfId="0" applyFill="1" applyAlignment="1" applyProtection="1"/>
    <xf numFmtId="0" fontId="18" fillId="3" borderId="0" xfId="0" applyFont="1" applyFill="1" applyBorder="1" applyAlignment="1">
      <alignment wrapText="1"/>
    </xf>
    <xf numFmtId="42" fontId="72" fillId="3" borderId="0" xfId="2" applyFont="1" applyFill="1" applyBorder="1" applyAlignment="1" applyProtection="1">
      <alignment horizontal="center"/>
      <protection hidden="1"/>
    </xf>
    <xf numFmtId="42" fontId="72" fillId="3" borderId="0" xfId="2" applyFont="1" applyFill="1" applyBorder="1"/>
    <xf numFmtId="42" fontId="30" fillId="0" borderId="107" xfId="2" applyFont="1" applyFill="1" applyBorder="1"/>
    <xf numFmtId="0" fontId="55" fillId="0" borderId="78" xfId="0" applyFont="1" applyBorder="1" applyAlignment="1" applyProtection="1">
      <alignment horizontal="center"/>
      <protection hidden="1"/>
    </xf>
    <xf numFmtId="6" fontId="33" fillId="5" borderId="109" xfId="0" applyNumberFormat="1" applyFont="1" applyFill="1" applyBorder="1"/>
    <xf numFmtId="0" fontId="11" fillId="3" borderId="0" xfId="0" applyFont="1" applyFill="1" applyBorder="1" applyAlignment="1">
      <alignment vertical="center" wrapText="1"/>
    </xf>
    <xf numFmtId="0" fontId="54" fillId="3" borderId="0" xfId="0" applyFont="1" applyFill="1" applyBorder="1" applyAlignment="1">
      <alignment horizontal="left" vertical="center" wrapText="1"/>
    </xf>
    <xf numFmtId="42" fontId="62" fillId="5" borderId="18" xfId="0" applyNumberFormat="1" applyFont="1" applyFill="1" applyBorder="1"/>
    <xf numFmtId="0" fontId="62" fillId="3" borderId="0" xfId="0" applyFont="1" applyFill="1" applyProtection="1"/>
    <xf numFmtId="42" fontId="28" fillId="5" borderId="18" xfId="0" applyNumberFormat="1" applyFont="1" applyFill="1" applyBorder="1"/>
    <xf numFmtId="164" fontId="72" fillId="3" borderId="43" xfId="0" applyNumberFormat="1" applyFont="1" applyFill="1" applyBorder="1"/>
    <xf numFmtId="0" fontId="55" fillId="0" borderId="78" xfId="0" applyFont="1" applyFill="1" applyBorder="1" applyAlignment="1" applyProtection="1">
      <alignment horizontal="center"/>
      <protection hidden="1"/>
    </xf>
    <xf numFmtId="164" fontId="30" fillId="0" borderId="110" xfId="0" applyNumberFormat="1" applyFont="1" applyFill="1" applyBorder="1"/>
    <xf numFmtId="42" fontId="29" fillId="3" borderId="74" xfId="2" applyFont="1" applyFill="1" applyBorder="1" applyProtection="1">
      <protection hidden="1"/>
    </xf>
    <xf numFmtId="6" fontId="47" fillId="3" borderId="0" xfId="0" applyNumberFormat="1" applyFont="1" applyFill="1" applyBorder="1"/>
    <xf numFmtId="0" fontId="47" fillId="3" borderId="0" xfId="0" applyFont="1" applyFill="1" applyBorder="1"/>
    <xf numFmtId="6" fontId="29" fillId="3" borderId="0" xfId="0" applyNumberFormat="1" applyFont="1" applyFill="1" applyBorder="1"/>
    <xf numFmtId="164" fontId="30" fillId="0" borderId="111" xfId="0" applyNumberFormat="1" applyFont="1" applyFill="1" applyBorder="1"/>
    <xf numFmtId="42" fontId="29" fillId="3" borderId="77" xfId="2" applyFont="1" applyFill="1" applyBorder="1"/>
    <xf numFmtId="0" fontId="55" fillId="0" borderId="112" xfId="0" applyFont="1" applyFill="1" applyBorder="1" applyAlignment="1" applyProtection="1">
      <alignment horizontal="center"/>
      <protection hidden="1"/>
    </xf>
    <xf numFmtId="6" fontId="33" fillId="5" borderId="114" xfId="0" applyNumberFormat="1" applyFont="1" applyFill="1" applyBorder="1"/>
    <xf numFmtId="6" fontId="72" fillId="3" borderId="43" xfId="0" applyNumberFormat="1" applyFont="1" applyFill="1" applyBorder="1"/>
    <xf numFmtId="0" fontId="0" fillId="3" borderId="43" xfId="0" applyFill="1" applyBorder="1"/>
    <xf numFmtId="0" fontId="0" fillId="3" borderId="79" xfId="0" applyFill="1" applyBorder="1"/>
    <xf numFmtId="0" fontId="0" fillId="3" borderId="78" xfId="0" applyFill="1" applyBorder="1"/>
    <xf numFmtId="0" fontId="0" fillId="21" borderId="35" xfId="0" applyFont="1" applyFill="1" applyBorder="1"/>
    <xf numFmtId="0" fontId="72" fillId="3" borderId="0" xfId="0" applyFont="1" applyFill="1" applyBorder="1"/>
    <xf numFmtId="0" fontId="72" fillId="3" borderId="33" xfId="0" applyFont="1" applyFill="1" applyBorder="1"/>
    <xf numFmtId="0" fontId="72" fillId="21" borderId="37" xfId="0" applyFont="1" applyFill="1" applyBorder="1"/>
    <xf numFmtId="0" fontId="62" fillId="21" borderId="22" xfId="0" applyFont="1" applyFill="1" applyBorder="1" applyAlignment="1">
      <alignment vertical="top"/>
    </xf>
    <xf numFmtId="0" fontId="29" fillId="21" borderId="18" xfId="0" applyFont="1" applyFill="1" applyBorder="1" applyAlignment="1">
      <alignment horizontal="center"/>
    </xf>
    <xf numFmtId="0" fontId="29" fillId="21" borderId="16" xfId="0" applyFont="1" applyFill="1" applyBorder="1" applyAlignment="1">
      <alignment horizontal="center"/>
    </xf>
    <xf numFmtId="0" fontId="29" fillId="3" borderId="0" xfId="0" applyFont="1" applyFill="1" applyBorder="1"/>
    <xf numFmtId="0" fontId="62" fillId="3" borderId="0" xfId="0" applyFont="1" applyFill="1" applyBorder="1"/>
    <xf numFmtId="0" fontId="72" fillId="21" borderId="43" xfId="0" applyFont="1" applyFill="1" applyBorder="1"/>
    <xf numFmtId="0" fontId="55" fillId="21" borderId="0" xfId="0" applyFont="1" applyFill="1" applyBorder="1"/>
    <xf numFmtId="0" fontId="62" fillId="21" borderId="43" xfId="0" applyFont="1" applyFill="1" applyBorder="1" applyAlignment="1">
      <alignment horizontal="center"/>
    </xf>
    <xf numFmtId="0" fontId="62" fillId="21" borderId="29" xfId="0" applyFont="1" applyFill="1" applyBorder="1" applyAlignment="1">
      <alignment horizontal="center"/>
    </xf>
    <xf numFmtId="49" fontId="74" fillId="3" borderId="43" xfId="0" applyNumberFormat="1" applyFont="1" applyFill="1" applyBorder="1" applyAlignment="1">
      <alignment vertical="top"/>
    </xf>
    <xf numFmtId="0" fontId="27" fillId="3" borderId="0" xfId="0" applyFont="1" applyFill="1" applyBorder="1"/>
    <xf numFmtId="49" fontId="65" fillId="3" borderId="43" xfId="0" applyNumberFormat="1" applyFont="1" applyFill="1" applyBorder="1"/>
    <xf numFmtId="0" fontId="0" fillId="3" borderId="105" xfId="0" applyFill="1" applyBorder="1"/>
    <xf numFmtId="0" fontId="0" fillId="3" borderId="94" xfId="0" applyFill="1" applyBorder="1"/>
    <xf numFmtId="0" fontId="0" fillId="21" borderId="115" xfId="0" applyFill="1" applyBorder="1"/>
    <xf numFmtId="0" fontId="18" fillId="21" borderId="94" xfId="0" applyFont="1" applyFill="1" applyBorder="1"/>
    <xf numFmtId="0" fontId="0" fillId="0" borderId="94" xfId="0" applyBorder="1"/>
    <xf numFmtId="0" fontId="0" fillId="3" borderId="95" xfId="0" applyFill="1" applyBorder="1"/>
    <xf numFmtId="0" fontId="0" fillId="0" borderId="43" xfId="0" applyFill="1" applyBorder="1" applyProtection="1"/>
    <xf numFmtId="0" fontId="0" fillId="3" borderId="43" xfId="0" applyFill="1" applyBorder="1" applyProtection="1"/>
    <xf numFmtId="0" fontId="9" fillId="3" borderId="43" xfId="0" applyFont="1" applyFill="1" applyBorder="1" applyProtection="1"/>
    <xf numFmtId="0" fontId="32" fillId="3" borderId="43" xfId="0" applyFont="1" applyFill="1" applyBorder="1" applyAlignment="1" applyProtection="1"/>
    <xf numFmtId="0" fontId="0" fillId="3" borderId="43" xfId="0" applyFill="1" applyBorder="1" applyAlignment="1"/>
    <xf numFmtId="0" fontId="13" fillId="3" borderId="43" xfId="0" applyFont="1" applyFill="1" applyBorder="1" applyAlignment="1" applyProtection="1">
      <alignment wrapText="1"/>
    </xf>
    <xf numFmtId="42" fontId="18" fillId="3" borderId="43" xfId="2" applyFont="1" applyFill="1" applyBorder="1" applyAlignment="1" applyProtection="1"/>
    <xf numFmtId="0" fontId="0" fillId="5" borderId="43" xfId="0" applyFill="1" applyBorder="1"/>
    <xf numFmtId="49" fontId="11" fillId="0" borderId="34" xfId="0" applyNumberFormat="1" applyFont="1" applyBorder="1" applyAlignment="1"/>
    <xf numFmtId="49" fontId="11" fillId="0" borderId="63" xfId="0" applyNumberFormat="1" applyFont="1" applyBorder="1" applyAlignment="1"/>
    <xf numFmtId="49" fontId="50" fillId="0" borderId="0" xfId="0" applyNumberFormat="1" applyFont="1" applyBorder="1" applyAlignment="1"/>
    <xf numFmtId="49" fontId="10" fillId="0" borderId="0" xfId="0" applyNumberFormat="1" applyFont="1" applyBorder="1" applyAlignment="1"/>
    <xf numFmtId="49" fontId="10" fillId="0" borderId="79" xfId="0" applyNumberFormat="1" applyFont="1" applyBorder="1" applyAlignment="1"/>
    <xf numFmtId="49" fontId="50" fillId="0" borderId="0" xfId="0" applyNumberFormat="1" applyFont="1" applyFill="1" applyBorder="1" applyAlignment="1"/>
    <xf numFmtId="49" fontId="10" fillId="0" borderId="0" xfId="0" applyNumberFormat="1" applyFont="1" applyFill="1" applyBorder="1" applyAlignment="1"/>
    <xf numFmtId="49" fontId="10" fillId="0" borderId="79" xfId="0" applyNumberFormat="1" applyFont="1" applyFill="1" applyBorder="1" applyAlignment="1"/>
    <xf numFmtId="0" fontId="10" fillId="0" borderId="0" xfId="0" applyFont="1" applyBorder="1"/>
    <xf numFmtId="0" fontId="10" fillId="0" borderId="79" xfId="0" applyFont="1" applyBorder="1"/>
    <xf numFmtId="49" fontId="50" fillId="0" borderId="44" xfId="0" applyNumberFormat="1" applyFont="1" applyFill="1" applyBorder="1" applyAlignment="1"/>
    <xf numFmtId="0" fontId="10" fillId="0" borderId="44" xfId="0" applyFont="1" applyBorder="1"/>
    <xf numFmtId="0" fontId="10" fillId="0" borderId="113" xfId="0" applyFont="1" applyBorder="1"/>
    <xf numFmtId="49" fontId="10" fillId="21" borderId="0" xfId="0" applyNumberFormat="1" applyFont="1" applyFill="1" applyBorder="1" applyAlignment="1"/>
    <xf numFmtId="0" fontId="58" fillId="0" borderId="65" xfId="0" applyFont="1" applyBorder="1" applyAlignment="1">
      <alignment horizontal="center"/>
    </xf>
    <xf numFmtId="0" fontId="59" fillId="0" borderId="68" xfId="0" applyFont="1" applyBorder="1" applyAlignment="1">
      <alignment horizontal="center"/>
    </xf>
    <xf numFmtId="0" fontId="0" fillId="5" borderId="35" xfId="0" applyFill="1" applyBorder="1"/>
    <xf numFmtId="0" fontId="75" fillId="0" borderId="0" xfId="0" applyFont="1" applyFill="1" applyBorder="1" applyAlignment="1">
      <alignment horizontal="center" vertical="center" wrapText="1"/>
    </xf>
    <xf numFmtId="0" fontId="75" fillId="0" borderId="0" xfId="0" applyFont="1" applyFill="1" applyBorder="1" applyAlignment="1">
      <alignment horizontal="center" vertical="center"/>
    </xf>
    <xf numFmtId="0" fontId="17" fillId="0" borderId="117" xfId="0" applyFont="1" applyFill="1" applyBorder="1" applyAlignment="1">
      <alignment horizontal="center" vertical="center"/>
    </xf>
    <xf numFmtId="0" fontId="76" fillId="0" borderId="0" xfId="0" applyFont="1" applyFill="1" applyBorder="1" applyAlignment="1">
      <alignment horizontal="center"/>
    </xf>
    <xf numFmtId="49" fontId="77" fillId="0" borderId="34" xfId="0" applyNumberFormat="1" applyFont="1" applyFill="1" applyBorder="1" applyAlignment="1"/>
    <xf numFmtId="49" fontId="32" fillId="0" borderId="34" xfId="0" applyNumberFormat="1" applyFont="1" applyFill="1" applyBorder="1" applyAlignment="1"/>
    <xf numFmtId="49" fontId="11" fillId="0" borderId="34" xfId="0" applyNumberFormat="1" applyFont="1" applyFill="1" applyBorder="1" applyAlignment="1"/>
    <xf numFmtId="0" fontId="17" fillId="0" borderId="35" xfId="0" applyFont="1" applyFill="1" applyBorder="1"/>
    <xf numFmtId="0" fontId="72" fillId="0" borderId="43" xfId="0" applyFont="1" applyFill="1" applyBorder="1"/>
    <xf numFmtId="42" fontId="72" fillId="0" borderId="0" xfId="2" applyFont="1" applyFill="1" applyBorder="1" applyAlignment="1" applyProtection="1">
      <alignment horizontal="center"/>
      <protection hidden="1"/>
    </xf>
    <xf numFmtId="42" fontId="72" fillId="0" borderId="0" xfId="2" applyFont="1" applyFill="1" applyBorder="1"/>
    <xf numFmtId="42" fontId="30" fillId="0" borderId="118" xfId="2" applyFont="1" applyFill="1" applyBorder="1"/>
    <xf numFmtId="0" fontId="72" fillId="0" borderId="0" xfId="0" applyFont="1" applyFill="1" applyBorder="1" applyAlignment="1">
      <alignment horizontal="center"/>
    </xf>
    <xf numFmtId="49" fontId="30" fillId="0" borderId="43" xfId="0" applyNumberFormat="1" applyFont="1" applyFill="1" applyBorder="1" applyAlignment="1"/>
    <xf numFmtId="49" fontId="0" fillId="0" borderId="0" xfId="0" applyNumberFormat="1" applyFill="1" applyBorder="1" applyAlignment="1"/>
    <xf numFmtId="0" fontId="2" fillId="0" borderId="33" xfId="0" applyFont="1" applyFill="1" applyBorder="1" applyProtection="1">
      <protection hidden="1"/>
    </xf>
    <xf numFmtId="0" fontId="30" fillId="0" borderId="0" xfId="0" applyFont="1" applyFill="1" applyBorder="1"/>
    <xf numFmtId="49" fontId="30" fillId="0" borderId="37" xfId="0" applyNumberFormat="1" applyFont="1" applyFill="1" applyBorder="1" applyAlignment="1"/>
    <xf numFmtId="0" fontId="0" fillId="0" borderId="43" xfId="0" applyBorder="1"/>
    <xf numFmtId="0" fontId="0" fillId="0" borderId="33" xfId="0" applyBorder="1"/>
    <xf numFmtId="0" fontId="0" fillId="19" borderId="0" xfId="0" applyFill="1" applyBorder="1"/>
    <xf numFmtId="16" fontId="2" fillId="19" borderId="18" xfId="0" applyNumberFormat="1" applyFont="1" applyFill="1" applyBorder="1" applyAlignment="1">
      <alignment horizontal="center"/>
    </xf>
    <xf numFmtId="0" fontId="2" fillId="19" borderId="18" xfId="0" applyFont="1" applyFill="1" applyBorder="1" applyAlignment="1">
      <alignment horizontal="center"/>
    </xf>
    <xf numFmtId="0" fontId="0" fillId="19" borderId="18" xfId="0" applyFill="1" applyBorder="1"/>
    <xf numFmtId="0" fontId="78" fillId="0" borderId="43" xfId="0" applyFont="1" applyBorder="1"/>
    <xf numFmtId="0" fontId="78" fillId="19" borderId="0" xfId="0" applyFont="1" applyFill="1" applyBorder="1"/>
    <xf numFmtId="0" fontId="47" fillId="19" borderId="14" xfId="0" applyFont="1" applyFill="1" applyBorder="1"/>
    <xf numFmtId="0" fontId="62" fillId="19" borderId="18" xfId="0" applyFont="1" applyFill="1" applyBorder="1"/>
    <xf numFmtId="0" fontId="29" fillId="19" borderId="0" xfId="0" applyFont="1" applyFill="1" applyBorder="1"/>
    <xf numFmtId="0" fontId="30" fillId="19" borderId="0" xfId="0" applyFont="1" applyFill="1" applyBorder="1"/>
    <xf numFmtId="0" fontId="2" fillId="19" borderId="0" xfId="0" applyFont="1" applyFill="1" applyBorder="1"/>
    <xf numFmtId="0" fontId="62" fillId="19" borderId="0" xfId="0" applyFont="1" applyFill="1" applyBorder="1"/>
    <xf numFmtId="0" fontId="0" fillId="0" borderId="37" xfId="0" applyBorder="1"/>
    <xf numFmtId="0" fontId="0" fillId="0" borderId="44" xfId="0" applyBorder="1"/>
    <xf numFmtId="0" fontId="0" fillId="0" borderId="22" xfId="0" applyBorder="1"/>
    <xf numFmtId="0" fontId="6" fillId="5" borderId="3" xfId="0" applyFont="1" applyFill="1" applyBorder="1" applyAlignment="1" applyProtection="1">
      <alignment horizontal="center" vertical="center" wrapText="1"/>
    </xf>
    <xf numFmtId="0" fontId="8" fillId="8" borderId="18" xfId="0" applyFont="1" applyFill="1" applyBorder="1" applyAlignment="1" applyProtection="1">
      <alignment horizontal="left" vertical="center"/>
    </xf>
    <xf numFmtId="0" fontId="33" fillId="0" borderId="34" xfId="0" applyFont="1" applyBorder="1" applyAlignment="1">
      <alignment horizontal="left" vertical="center"/>
    </xf>
    <xf numFmtId="0" fontId="25" fillId="3" borderId="0" xfId="0" applyFont="1" applyFill="1" applyBorder="1" applyAlignment="1" applyProtection="1">
      <alignment horizontal="left"/>
    </xf>
    <xf numFmtId="0" fontId="52" fillId="7" borderId="26" xfId="0" applyFont="1" applyFill="1" applyBorder="1" applyAlignment="1" applyProtection="1">
      <alignment horizontal="center" wrapText="1"/>
    </xf>
    <xf numFmtId="0" fontId="0" fillId="3" borderId="44" xfId="0" applyFill="1" applyBorder="1" applyProtection="1"/>
    <xf numFmtId="0" fontId="72" fillId="0" borderId="0" xfId="0" applyFont="1" applyFill="1" applyBorder="1"/>
    <xf numFmtId="0" fontId="0" fillId="0" borderId="33" xfId="0" applyFill="1" applyBorder="1" applyProtection="1"/>
    <xf numFmtId="0" fontId="0" fillId="3" borderId="33" xfId="0" applyFill="1" applyBorder="1" applyProtection="1"/>
    <xf numFmtId="0" fontId="0" fillId="3" borderId="33" xfId="0" applyFill="1" applyBorder="1" applyAlignment="1"/>
    <xf numFmtId="0" fontId="13" fillId="0" borderId="33" xfId="0" applyFont="1" applyFill="1" applyBorder="1" applyAlignment="1" applyProtection="1">
      <alignment wrapText="1"/>
    </xf>
    <xf numFmtId="42" fontId="18" fillId="0" borderId="33" xfId="2" applyFont="1" applyFill="1" applyBorder="1" applyAlignment="1" applyProtection="1"/>
    <xf numFmtId="164" fontId="0" fillId="0" borderId="33" xfId="0" applyNumberFormat="1" applyBorder="1"/>
    <xf numFmtId="164" fontId="0" fillId="0" borderId="22" xfId="0" applyNumberFormat="1" applyBorder="1"/>
    <xf numFmtId="49" fontId="50" fillId="0" borderId="36" xfId="0" applyNumberFormat="1" applyFont="1" applyFill="1" applyBorder="1" applyAlignment="1"/>
    <xf numFmtId="0" fontId="8" fillId="3" borderId="33" xfId="0" applyFont="1" applyFill="1" applyBorder="1" applyAlignment="1">
      <alignment horizontal="center"/>
    </xf>
    <xf numFmtId="0" fontId="33" fillId="0" borderId="35" xfId="0" applyFont="1" applyBorder="1" applyAlignment="1">
      <alignment horizontal="center" vertical="center"/>
    </xf>
    <xf numFmtId="0" fontId="25" fillId="3" borderId="33" xfId="0" applyFont="1" applyFill="1" applyBorder="1" applyProtection="1"/>
    <xf numFmtId="0" fontId="0" fillId="3" borderId="22" xfId="0" applyFill="1" applyBorder="1" applyProtection="1"/>
    <xf numFmtId="0" fontId="13" fillId="3" borderId="0" xfId="0" applyFont="1" applyFill="1" applyBorder="1" applyAlignment="1" applyProtection="1">
      <alignment horizontal="left"/>
    </xf>
    <xf numFmtId="44" fontId="67" fillId="23" borderId="0" xfId="1" applyFont="1" applyFill="1" applyBorder="1" applyAlignment="1" applyProtection="1">
      <alignment horizontal="center"/>
      <protection hidden="1"/>
    </xf>
    <xf numFmtId="0" fontId="9" fillId="3" borderId="0" xfId="0" applyFont="1" applyFill="1" applyBorder="1"/>
    <xf numFmtId="0" fontId="8" fillId="3" borderId="0" xfId="0" applyFont="1" applyFill="1" applyBorder="1"/>
    <xf numFmtId="0" fontId="9" fillId="3" borderId="33" xfId="0" applyFont="1" applyFill="1" applyBorder="1" applyProtection="1"/>
    <xf numFmtId="0" fontId="10" fillId="0" borderId="0" xfId="0" applyFont="1" applyBorder="1" applyAlignment="1">
      <alignment vertical="center"/>
    </xf>
    <xf numFmtId="42" fontId="79" fillId="0" borderId="0" xfId="0" applyNumberFormat="1" applyFont="1" applyFill="1" applyBorder="1" applyAlignment="1" applyProtection="1">
      <alignment wrapText="1"/>
    </xf>
    <xf numFmtId="1" fontId="0" fillId="3" borderId="0" xfId="0" applyNumberFormat="1" applyFill="1"/>
    <xf numFmtId="42" fontId="28" fillId="0" borderId="75" xfId="1" applyNumberFormat="1" applyFont="1" applyFill="1" applyBorder="1"/>
    <xf numFmtId="42" fontId="28" fillId="0" borderId="86" xfId="1" applyNumberFormat="1" applyFont="1" applyFill="1" applyBorder="1"/>
    <xf numFmtId="42" fontId="55" fillId="5" borderId="18" xfId="0" applyNumberFormat="1" applyFont="1" applyFill="1" applyBorder="1"/>
    <xf numFmtId="1" fontId="0" fillId="3" borderId="0" xfId="0" applyNumberFormat="1" applyFill="1" applyProtection="1"/>
    <xf numFmtId="0" fontId="0" fillId="28" borderId="18" xfId="0" applyFill="1" applyBorder="1"/>
    <xf numFmtId="0" fontId="0" fillId="3" borderId="29" xfId="0" applyFill="1" applyBorder="1"/>
    <xf numFmtId="0" fontId="11" fillId="3" borderId="0" xfId="0" applyFont="1" applyFill="1" applyBorder="1" applyAlignment="1">
      <alignment horizontal="left" vertical="center" wrapText="1"/>
    </xf>
    <xf numFmtId="44" fontId="29" fillId="0" borderId="0" xfId="1" applyFont="1" applyFill="1" applyBorder="1" applyAlignment="1" applyProtection="1">
      <alignment horizontal="left"/>
      <protection hidden="1"/>
    </xf>
    <xf numFmtId="44" fontId="62" fillId="19" borderId="18" xfId="0" applyNumberFormat="1" applyFont="1" applyFill="1" applyBorder="1"/>
    <xf numFmtId="0" fontId="2" fillId="0" borderId="0" xfId="0" applyFont="1" applyBorder="1"/>
    <xf numFmtId="0" fontId="46" fillId="0" borderId="0" xfId="0" applyFont="1" applyBorder="1" applyAlignment="1">
      <alignment vertical="center"/>
    </xf>
    <xf numFmtId="42" fontId="55" fillId="0" borderId="18" xfId="2" applyFont="1" applyFill="1" applyBorder="1"/>
    <xf numFmtId="44" fontId="0" fillId="3" borderId="0" xfId="1" applyFont="1" applyFill="1" applyBorder="1" applyAlignment="1" applyProtection="1">
      <alignment horizontal="center"/>
      <protection hidden="1"/>
    </xf>
    <xf numFmtId="44" fontId="0" fillId="3" borderId="0" xfId="1" applyFont="1" applyFill="1" applyBorder="1" applyAlignment="1" applyProtection="1">
      <alignment horizontal="center" vertical="center"/>
      <protection hidden="1"/>
    </xf>
    <xf numFmtId="166" fontId="0" fillId="3" borderId="0" xfId="2" applyNumberFormat="1" applyFont="1" applyFill="1" applyBorder="1" applyAlignment="1" applyProtection="1">
      <alignment horizontal="center"/>
      <protection hidden="1"/>
    </xf>
    <xf numFmtId="0" fontId="10" fillId="21" borderId="94" xfId="0" applyFont="1" applyFill="1" applyBorder="1"/>
    <xf numFmtId="0" fontId="30" fillId="21" borderId="43" xfId="0" applyFont="1" applyFill="1" applyBorder="1" applyAlignment="1">
      <alignment horizontal="center"/>
    </xf>
    <xf numFmtId="0" fontId="30" fillId="21" borderId="29" xfId="0" applyFont="1" applyFill="1" applyBorder="1" applyAlignment="1">
      <alignment horizontal="center"/>
    </xf>
    <xf numFmtId="0" fontId="30" fillId="21" borderId="115" xfId="0" applyFont="1" applyFill="1" applyBorder="1" applyAlignment="1">
      <alignment horizontal="center"/>
    </xf>
    <xf numFmtId="0" fontId="30" fillId="21" borderId="116" xfId="0" applyFont="1" applyFill="1" applyBorder="1" applyAlignment="1">
      <alignment horizontal="center"/>
    </xf>
    <xf numFmtId="0" fontId="55" fillId="0" borderId="43" xfId="0" applyFont="1" applyFill="1" applyBorder="1" applyAlignment="1" applyProtection="1">
      <alignment horizontal="center"/>
      <protection hidden="1"/>
    </xf>
    <xf numFmtId="0" fontId="10" fillId="0" borderId="33" xfId="0" applyFont="1" applyBorder="1"/>
    <xf numFmtId="0" fontId="0" fillId="19" borderId="44" xfId="0" applyFill="1" applyBorder="1"/>
    <xf numFmtId="0" fontId="2" fillId="0" borderId="22" xfId="0" applyFont="1" applyBorder="1"/>
    <xf numFmtId="0" fontId="72" fillId="0" borderId="43" xfId="0" applyFont="1" applyBorder="1"/>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 fillId="3" borderId="0" xfId="0" applyFont="1" applyFill="1" applyAlignment="1">
      <alignment horizontal="center"/>
    </xf>
    <xf numFmtId="0" fontId="0" fillId="3" borderId="0" xfId="0" applyFont="1" applyFill="1" applyAlignment="1">
      <alignment horizontal="left" vertical="center"/>
    </xf>
    <xf numFmtId="0" fontId="0" fillId="3" borderId="0" xfId="0" applyFont="1" applyFill="1" applyAlignment="1">
      <alignment horizontal="left" wrapText="1"/>
    </xf>
    <xf numFmtId="0" fontId="0" fillId="5" borderId="38" xfId="0" applyFill="1" applyBorder="1" applyAlignment="1">
      <alignment horizontal="center" vertical="top" wrapText="1"/>
    </xf>
    <xf numFmtId="0" fontId="0" fillId="5" borderId="1" xfId="0" applyFill="1" applyBorder="1" applyAlignment="1">
      <alignment horizontal="center" vertical="top" wrapText="1"/>
    </xf>
    <xf numFmtId="0" fontId="2" fillId="5" borderId="6" xfId="0" applyFont="1" applyFill="1" applyBorder="1" applyAlignment="1">
      <alignment horizontal="center"/>
    </xf>
    <xf numFmtId="0" fontId="2" fillId="5" borderId="7" xfId="0" applyFont="1" applyFill="1" applyBorder="1" applyAlignment="1">
      <alignment horizontal="center"/>
    </xf>
    <xf numFmtId="0" fontId="2" fillId="5" borderId="8" xfId="0" applyFont="1" applyFill="1" applyBorder="1" applyAlignment="1">
      <alignment horizontal="center"/>
    </xf>
    <xf numFmtId="0" fontId="8" fillId="3" borderId="0" xfId="0" applyFont="1" applyFill="1" applyBorder="1" applyAlignment="1">
      <alignment horizontal="center"/>
    </xf>
    <xf numFmtId="0" fontId="2" fillId="13" borderId="18" xfId="0" applyFont="1" applyFill="1" applyBorder="1" applyAlignment="1">
      <alignment vertical="center" wrapText="1"/>
    </xf>
    <xf numFmtId="0" fontId="46" fillId="3" borderId="0" xfId="0" applyFont="1" applyFill="1" applyAlignment="1">
      <alignment horizontal="center" vertical="justify" wrapText="1"/>
    </xf>
    <xf numFmtId="0" fontId="2" fillId="3" borderId="0" xfId="0" applyFont="1" applyFill="1" applyAlignment="1">
      <alignment horizontal="center"/>
    </xf>
    <xf numFmtId="0" fontId="0" fillId="0" borderId="18" xfId="0" applyBorder="1" applyAlignment="1">
      <alignment wrapText="1"/>
    </xf>
    <xf numFmtId="0" fontId="13" fillId="16" borderId="0" xfId="0" applyFont="1" applyFill="1" applyAlignment="1">
      <alignment horizontal="center"/>
    </xf>
    <xf numFmtId="0" fontId="2" fillId="3" borderId="0" xfId="0" applyFont="1" applyFill="1" applyAlignment="1"/>
    <xf numFmtId="0" fontId="2" fillId="0" borderId="0" xfId="0" applyFont="1" applyAlignment="1"/>
    <xf numFmtId="0" fontId="0" fillId="3" borderId="0" xfId="0" applyFill="1" applyAlignment="1"/>
    <xf numFmtId="0" fontId="11" fillId="13" borderId="18" xfId="0" applyFont="1" applyFill="1" applyBorder="1" applyAlignment="1">
      <alignment vertical="center" wrapText="1"/>
    </xf>
    <xf numFmtId="0" fontId="8" fillId="16" borderId="14" xfId="0" applyFont="1" applyFill="1" applyBorder="1" applyAlignment="1">
      <alignment horizontal="center" vertical="top" wrapText="1"/>
    </xf>
    <xf numFmtId="0" fontId="8" fillId="16" borderId="15" xfId="0" applyFont="1" applyFill="1" applyBorder="1" applyAlignment="1">
      <alignment horizontal="center" vertical="top" wrapText="1"/>
    </xf>
    <xf numFmtId="0" fontId="8" fillId="16" borderId="16" xfId="0" applyFont="1" applyFill="1" applyBorder="1" applyAlignment="1">
      <alignment horizontal="center" vertical="top" wrapText="1"/>
    </xf>
    <xf numFmtId="0" fontId="13" fillId="3" borderId="0" xfId="0" applyFont="1" applyFill="1" applyBorder="1" applyAlignment="1">
      <alignment wrapText="1"/>
    </xf>
    <xf numFmtId="0" fontId="18" fillId="3" borderId="0" xfId="0" applyFont="1" applyFill="1" applyAlignment="1">
      <alignment wrapText="1"/>
    </xf>
    <xf numFmtId="0" fontId="8" fillId="13" borderId="18" xfId="0" applyFont="1" applyFill="1" applyBorder="1" applyAlignment="1">
      <alignment horizontal="center" vertical="center" wrapText="1"/>
    </xf>
    <xf numFmtId="0" fontId="8" fillId="13" borderId="18" xfId="0" applyFont="1" applyFill="1" applyBorder="1" applyAlignment="1">
      <alignment wrapText="1"/>
    </xf>
    <xf numFmtId="0" fontId="8" fillId="13" borderId="18" xfId="0" applyFont="1" applyFill="1" applyBorder="1" applyAlignment="1">
      <alignment vertical="center" wrapText="1"/>
    </xf>
    <xf numFmtId="0" fontId="2" fillId="13" borderId="18" xfId="0" applyFont="1" applyFill="1" applyBorder="1" applyAlignment="1">
      <alignment horizontal="center" vertical="center" wrapText="1" shrinkToFit="1"/>
    </xf>
    <xf numFmtId="0" fontId="2" fillId="13" borderId="18" xfId="0" applyFont="1" applyFill="1" applyBorder="1" applyAlignment="1">
      <alignment horizontal="center" vertical="center" wrapText="1"/>
    </xf>
    <xf numFmtId="0" fontId="0" fillId="0" borderId="18" xfId="0" applyBorder="1" applyAlignment="1"/>
    <xf numFmtId="0" fontId="0" fillId="3" borderId="0" xfId="0" applyFill="1" applyBorder="1" applyAlignment="1">
      <alignment wrapText="1"/>
    </xf>
    <xf numFmtId="0" fontId="8" fillId="16" borderId="18" xfId="0" applyFont="1" applyFill="1" applyBorder="1" applyAlignment="1">
      <alignment horizontal="center" vertical="top" wrapText="1"/>
    </xf>
    <xf numFmtId="0" fontId="2" fillId="13" borderId="18" xfId="0" applyFont="1" applyFill="1" applyBorder="1" applyAlignment="1">
      <alignment horizontal="center" wrapText="1" shrinkToFit="1"/>
    </xf>
    <xf numFmtId="0" fontId="2" fillId="13" borderId="18" xfId="0" applyFont="1" applyFill="1" applyBorder="1" applyAlignment="1">
      <alignment horizontal="center" wrapText="1"/>
    </xf>
    <xf numFmtId="0" fontId="2" fillId="13" borderId="18" xfId="0" applyFont="1" applyFill="1" applyBorder="1" applyAlignment="1">
      <alignment horizontal="left" wrapText="1"/>
    </xf>
    <xf numFmtId="0" fontId="52" fillId="9" borderId="3" xfId="0" applyFont="1" applyFill="1" applyBorder="1" applyAlignment="1" applyProtection="1">
      <alignment horizontal="center" vertical="center"/>
    </xf>
    <xf numFmtId="0" fontId="52" fillId="9" borderId="4" xfId="0" applyFont="1" applyFill="1" applyBorder="1" applyAlignment="1" applyProtection="1">
      <alignment horizontal="center" vertical="center"/>
    </xf>
    <xf numFmtId="0" fontId="52" fillId="9" borderId="5" xfId="0" applyFont="1" applyFill="1" applyBorder="1" applyAlignment="1" applyProtection="1">
      <alignment horizontal="center" vertical="center"/>
    </xf>
    <xf numFmtId="0" fontId="5" fillId="2" borderId="3" xfId="0" applyFont="1" applyFill="1" applyBorder="1" applyAlignment="1" applyProtection="1">
      <alignment horizontal="center"/>
    </xf>
    <xf numFmtId="0" fontId="5" fillId="2" borderId="4" xfId="0" applyFont="1" applyFill="1" applyBorder="1" applyAlignment="1" applyProtection="1">
      <alignment horizontal="center"/>
    </xf>
    <xf numFmtId="0" fontId="5" fillId="2" borderId="5" xfId="0" applyFont="1" applyFill="1" applyBorder="1" applyAlignment="1" applyProtection="1">
      <alignment horizontal="center"/>
    </xf>
    <xf numFmtId="42" fontId="18" fillId="3" borderId="14" xfId="2" applyFont="1" applyFill="1" applyBorder="1" applyAlignment="1" applyProtection="1">
      <alignment horizontal="center"/>
    </xf>
    <xf numFmtId="42" fontId="18" fillId="3" borderId="16" xfId="2" applyFont="1" applyFill="1" applyBorder="1" applyAlignment="1" applyProtection="1">
      <alignment horizontal="center"/>
    </xf>
    <xf numFmtId="0" fontId="8" fillId="8" borderId="36" xfId="0" applyFont="1" applyFill="1" applyBorder="1" applyAlignment="1" applyProtection="1">
      <alignment horizontal="center" wrapText="1"/>
    </xf>
    <xf numFmtId="0" fontId="8" fillId="8" borderId="35" xfId="0" applyFont="1" applyFill="1" applyBorder="1" applyAlignment="1" applyProtection="1">
      <alignment horizontal="center" wrapText="1"/>
    </xf>
    <xf numFmtId="0" fontId="8" fillId="8" borderId="37" xfId="0" applyFont="1" applyFill="1" applyBorder="1" applyAlignment="1" applyProtection="1">
      <alignment horizontal="center" wrapText="1"/>
    </xf>
    <xf numFmtId="0" fontId="8" fillId="8" borderId="22" xfId="0" applyFont="1" applyFill="1" applyBorder="1" applyAlignment="1" applyProtection="1">
      <alignment horizontal="center" wrapText="1"/>
    </xf>
    <xf numFmtId="0" fontId="50" fillId="3" borderId="35" xfId="0" applyFont="1" applyFill="1" applyBorder="1" applyAlignment="1" applyProtection="1">
      <alignment horizontal="center" vertical="center" wrapText="1"/>
    </xf>
    <xf numFmtId="0" fontId="50" fillId="3" borderId="40" xfId="0" applyFont="1" applyFill="1" applyBorder="1" applyAlignment="1" applyProtection="1">
      <alignment horizontal="center" vertical="center" wrapText="1"/>
    </xf>
    <xf numFmtId="0" fontId="8" fillId="8" borderId="18" xfId="0" applyFont="1" applyFill="1" applyBorder="1" applyAlignment="1" applyProtection="1">
      <alignment horizontal="center" vertical="center" wrapText="1"/>
    </xf>
    <xf numFmtId="0" fontId="7" fillId="9" borderId="3" xfId="0" applyFont="1" applyFill="1" applyBorder="1" applyAlignment="1" applyProtection="1">
      <alignment horizontal="left" vertical="center" wrapText="1"/>
    </xf>
    <xf numFmtId="0" fontId="7" fillId="9" borderId="4" xfId="0" applyFont="1" applyFill="1" applyBorder="1" applyAlignment="1" applyProtection="1">
      <alignment horizontal="left" vertical="center" wrapText="1"/>
    </xf>
    <xf numFmtId="0" fontId="7" fillId="9" borderId="5" xfId="0" applyFont="1" applyFill="1" applyBorder="1" applyAlignment="1" applyProtection="1">
      <alignment horizontal="left" vertical="center" wrapText="1"/>
    </xf>
    <xf numFmtId="0" fontId="8" fillId="5" borderId="0" xfId="0" applyFont="1" applyFill="1" applyBorder="1" applyAlignment="1">
      <alignment horizontal="center"/>
    </xf>
    <xf numFmtId="0" fontId="9" fillId="3" borderId="45" xfId="0" applyFont="1" applyFill="1" applyBorder="1" applyAlignment="1" applyProtection="1">
      <alignment horizontal="center"/>
    </xf>
    <xf numFmtId="42" fontId="32" fillId="3" borderId="34" xfId="0" applyNumberFormat="1" applyFont="1" applyFill="1" applyBorder="1" applyAlignment="1" applyProtection="1">
      <alignment horizontal="center" vertical="center"/>
    </xf>
    <xf numFmtId="42" fontId="32" fillId="3" borderId="35" xfId="0" applyNumberFormat="1" applyFont="1" applyFill="1" applyBorder="1" applyAlignment="1" applyProtection="1">
      <alignment horizontal="center" vertical="center"/>
    </xf>
    <xf numFmtId="0" fontId="10" fillId="21" borderId="0" xfId="0" applyFont="1" applyFill="1" applyBorder="1" applyAlignment="1">
      <alignment horizontal="left"/>
    </xf>
    <xf numFmtId="49" fontId="10" fillId="21" borderId="0" xfId="0" applyNumberFormat="1" applyFont="1" applyFill="1" applyBorder="1" applyAlignment="1">
      <alignment horizontal="left"/>
    </xf>
    <xf numFmtId="0" fontId="0" fillId="3" borderId="0" xfId="0" applyFill="1" applyBorder="1" applyAlignment="1" applyProtection="1">
      <alignment horizontal="center"/>
    </xf>
    <xf numFmtId="0" fontId="73" fillId="21" borderId="37" xfId="0" applyFont="1" applyFill="1" applyBorder="1" applyAlignment="1">
      <alignment horizontal="center"/>
    </xf>
    <xf numFmtId="0" fontId="73" fillId="21" borderId="22" xfId="0" applyFont="1" applyFill="1" applyBorder="1" applyAlignment="1">
      <alignment horizontal="center"/>
    </xf>
    <xf numFmtId="0" fontId="2" fillId="21" borderId="43" xfId="0" applyFont="1" applyFill="1" applyBorder="1" applyAlignment="1">
      <alignment horizontal="center"/>
    </xf>
    <xf numFmtId="0" fontId="2" fillId="21" borderId="0" xfId="0" applyFont="1" applyFill="1" applyBorder="1" applyAlignment="1">
      <alignment horizontal="center"/>
    </xf>
    <xf numFmtId="0" fontId="2" fillId="21" borderId="33" xfId="0" applyFont="1" applyFill="1" applyBorder="1" applyAlignment="1">
      <alignment horizontal="center"/>
    </xf>
    <xf numFmtId="0" fontId="4" fillId="9" borderId="3" xfId="0" applyFont="1" applyFill="1" applyBorder="1" applyAlignment="1" applyProtection="1">
      <alignment horizontal="center" vertical="center"/>
    </xf>
    <xf numFmtId="0" fontId="4" fillId="9" borderId="4" xfId="0" applyFont="1" applyFill="1" applyBorder="1" applyAlignment="1" applyProtection="1">
      <alignment horizontal="center" vertical="center"/>
    </xf>
    <xf numFmtId="0" fontId="4" fillId="9" borderId="5" xfId="0" applyFont="1" applyFill="1" applyBorder="1" applyAlignment="1" applyProtection="1">
      <alignment horizontal="center" vertical="center"/>
    </xf>
    <xf numFmtId="0" fontId="6" fillId="9" borderId="3" xfId="0" applyFont="1" applyFill="1" applyBorder="1" applyAlignment="1" applyProtection="1">
      <alignment horizontal="left" vertical="center" wrapText="1"/>
    </xf>
    <xf numFmtId="0" fontId="6" fillId="9" borderId="4" xfId="0" applyFont="1" applyFill="1" applyBorder="1" applyAlignment="1" applyProtection="1">
      <alignment horizontal="left" vertical="center" wrapText="1"/>
    </xf>
    <xf numFmtId="0" fontId="6" fillId="9" borderId="5" xfId="0" applyFont="1" applyFill="1" applyBorder="1" applyAlignment="1" applyProtection="1">
      <alignment horizontal="left" vertical="center" wrapText="1"/>
    </xf>
    <xf numFmtId="0" fontId="0" fillId="19" borderId="18" xfId="0" applyFill="1" applyBorder="1" applyAlignment="1">
      <alignment horizontal="left"/>
    </xf>
    <xf numFmtId="0" fontId="0" fillId="19" borderId="14" xfId="0" applyFill="1" applyBorder="1" applyAlignment="1">
      <alignment horizontal="left"/>
    </xf>
    <xf numFmtId="0" fontId="14" fillId="3" borderId="41"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wrapText="1"/>
    </xf>
    <xf numFmtId="49" fontId="0" fillId="19" borderId="18" xfId="0" applyNumberFormat="1" applyFill="1" applyBorder="1" applyAlignment="1">
      <alignment horizontal="left"/>
    </xf>
    <xf numFmtId="49" fontId="0" fillId="19" borderId="14" xfId="0" applyNumberFormat="1" applyFill="1" applyBorder="1" applyAlignment="1">
      <alignment horizontal="left"/>
    </xf>
    <xf numFmtId="0" fontId="73" fillId="19" borderId="18" xfId="0" applyFont="1" applyFill="1" applyBorder="1" applyAlignment="1">
      <alignment horizontal="center"/>
    </xf>
    <xf numFmtId="0" fontId="8" fillId="5" borderId="34" xfId="0" applyFont="1" applyFill="1" applyBorder="1" applyAlignment="1">
      <alignment horizontal="center"/>
    </xf>
    <xf numFmtId="0" fontId="13" fillId="3" borderId="0" xfId="0" applyFont="1" applyFill="1" applyBorder="1" applyAlignment="1" applyProtection="1">
      <alignment horizontal="center" vertical="center" wrapText="1"/>
    </xf>
    <xf numFmtId="0" fontId="13" fillId="3" borderId="0" xfId="0" applyFont="1" applyFill="1" applyBorder="1" applyAlignment="1" applyProtection="1">
      <alignment horizontal="center" wrapText="1"/>
    </xf>
    <xf numFmtId="42" fontId="18" fillId="3" borderId="0" xfId="2" applyFont="1" applyFill="1" applyBorder="1" applyAlignment="1" applyProtection="1">
      <alignment horizontal="center"/>
    </xf>
    <xf numFmtId="0" fontId="6" fillId="9" borderId="6" xfId="0" applyFont="1" applyFill="1" applyBorder="1" applyAlignment="1" applyProtection="1">
      <alignment horizontal="left" vertical="center" wrapText="1"/>
    </xf>
    <xf numFmtId="0" fontId="6" fillId="9" borderId="7" xfId="0" applyFont="1" applyFill="1" applyBorder="1" applyAlignment="1" applyProtection="1">
      <alignment horizontal="left" vertical="center" wrapText="1"/>
    </xf>
    <xf numFmtId="0" fontId="33" fillId="3" borderId="0" xfId="0" applyFont="1" applyFill="1" applyBorder="1" applyAlignment="1">
      <alignment horizontal="center" vertical="center"/>
    </xf>
    <xf numFmtId="0" fontId="2" fillId="12" borderId="0" xfId="0" applyFont="1" applyFill="1" applyAlignment="1"/>
    <xf numFmtId="0" fontId="0" fillId="12" borderId="0" xfId="0" applyFill="1" applyAlignment="1"/>
    <xf numFmtId="0" fontId="2" fillId="2" borderId="0" xfId="0" applyFont="1" applyFill="1" applyAlignment="1"/>
    <xf numFmtId="0" fontId="0" fillId="0" borderId="0" xfId="0" applyAlignment="1"/>
    <xf numFmtId="0" fontId="2" fillId="5" borderId="38" xfId="0" applyFont="1" applyFill="1" applyBorder="1" applyAlignment="1"/>
    <xf numFmtId="0" fontId="2" fillId="5" borderId="1" xfId="0" applyFont="1" applyFill="1" applyBorder="1" applyAlignment="1"/>
    <xf numFmtId="0" fontId="2" fillId="5" borderId="4" xfId="0" applyFont="1" applyFill="1" applyBorder="1" applyAlignment="1"/>
    <xf numFmtId="0" fontId="2" fillId="5" borderId="5" xfId="0" applyFont="1" applyFill="1" applyBorder="1" applyAlignment="1"/>
    <xf numFmtId="0" fontId="0" fillId="0" borderId="1" xfId="0" applyBorder="1" applyAlignment="1"/>
    <xf numFmtId="0" fontId="0" fillId="0" borderId="2" xfId="0" applyBorder="1" applyAlignment="1"/>
    <xf numFmtId="0" fontId="0" fillId="0" borderId="3" xfId="0" applyBorder="1" applyAlignment="1"/>
    <xf numFmtId="0" fontId="0" fillId="0" borderId="4" xfId="0" applyBorder="1" applyAlignment="1"/>
    <xf numFmtId="0" fontId="0" fillId="0" borderId="5" xfId="0" applyBorder="1" applyAlignment="1"/>
    <xf numFmtId="0" fontId="2" fillId="5" borderId="3" xfId="0" applyFont="1" applyFill="1" applyBorder="1" applyAlignment="1"/>
    <xf numFmtId="0" fontId="0" fillId="0" borderId="50" xfId="0" applyBorder="1" applyAlignment="1"/>
    <xf numFmtId="0" fontId="0" fillId="0" borderId="45" xfId="0" applyBorder="1" applyAlignment="1"/>
    <xf numFmtId="0" fontId="0" fillId="0" borderId="51" xfId="0" applyBorder="1" applyAlignment="1"/>
    <xf numFmtId="0" fontId="0" fillId="0" borderId="52" xfId="0" applyBorder="1" applyAlignment="1"/>
    <xf numFmtId="0" fontId="0" fillId="0" borderId="34" xfId="0" applyBorder="1" applyAlignment="1"/>
    <xf numFmtId="0" fontId="0" fillId="0" borderId="53" xfId="0" applyBorder="1" applyAlignment="1"/>
    <xf numFmtId="0" fontId="0" fillId="0" borderId="6" xfId="0" applyFill="1" applyBorder="1" applyAlignment="1"/>
    <xf numFmtId="0" fontId="0" fillId="0" borderId="7" xfId="0" applyBorder="1" applyAlignment="1"/>
    <xf numFmtId="0" fontId="0" fillId="0" borderId="8" xfId="0" applyBorder="1" applyAlignment="1"/>
  </cellXfs>
  <cellStyles count="8">
    <cellStyle name="Currency" xfId="1" builtinId="4"/>
    <cellStyle name="Currency [0]" xfId="2" builtinId="7"/>
    <cellStyle name="Currency 3" xfId="5"/>
    <cellStyle name="Normal" xfId="0" builtinId="0"/>
    <cellStyle name="Normal 2" xfId="7"/>
    <cellStyle name="Normal 3" xfId="3"/>
    <cellStyle name="Normal 4" xfId="4"/>
    <cellStyle name="Percent 2" xfId="6"/>
  </cellStyles>
  <dxfs count="0"/>
  <tableStyles count="0" defaultTableStyle="TableStyleMedium2" defaultPivotStyle="PivotStyleLight16"/>
  <colors>
    <mruColors>
      <color rgb="FFC000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xdr:col>
      <xdr:colOff>1905000</xdr:colOff>
      <xdr:row>24</xdr:row>
      <xdr:rowOff>157162</xdr:rowOff>
    </xdr:from>
    <xdr:to>
      <xdr:col>4</xdr:col>
      <xdr:colOff>1399002</xdr:colOff>
      <xdr:row>27</xdr:row>
      <xdr:rowOff>121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45906" y="7717631"/>
          <a:ext cx="3887408" cy="755110"/>
        </a:xfrm>
        <a:prstGeom prst="rect">
          <a:avLst/>
        </a:prstGeom>
      </xdr:spPr>
    </xdr:pic>
    <xdr:clientData/>
  </xdr:twoCellAnchor>
  <xdr:twoCellAnchor editAs="oneCell">
    <xdr:from>
      <xdr:col>1</xdr:col>
      <xdr:colOff>11906</xdr:colOff>
      <xdr:row>18</xdr:row>
      <xdr:rowOff>11906</xdr:rowOff>
    </xdr:from>
    <xdr:to>
      <xdr:col>4</xdr:col>
      <xdr:colOff>962821</xdr:colOff>
      <xdr:row>18</xdr:row>
      <xdr:rowOff>533400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2"/>
        <a:srcRect t="5064" b="13913"/>
        <a:stretch/>
      </xdr:blipFill>
      <xdr:spPr>
        <a:xfrm>
          <a:off x="2069306" y="5936456"/>
          <a:ext cx="7163596" cy="5214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788987</xdr:colOff>
      <xdr:row>24</xdr:row>
      <xdr:rowOff>168275</xdr:rowOff>
    </xdr:from>
    <xdr:to>
      <xdr:col>4</xdr:col>
      <xdr:colOff>1360995</xdr:colOff>
      <xdr:row>26</xdr:row>
      <xdr:rowOff>322517</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56112" y="8050213"/>
          <a:ext cx="3048508" cy="761461"/>
        </a:xfrm>
        <a:prstGeom prst="rect">
          <a:avLst/>
        </a:prstGeom>
      </xdr:spPr>
    </xdr:pic>
    <xdr:clientData/>
  </xdr:twoCellAnchor>
  <xdr:twoCellAnchor editAs="oneCell">
    <xdr:from>
      <xdr:col>1</xdr:col>
      <xdr:colOff>1587</xdr:colOff>
      <xdr:row>18</xdr:row>
      <xdr:rowOff>10317</xdr:rowOff>
    </xdr:from>
    <xdr:to>
      <xdr:col>4</xdr:col>
      <xdr:colOff>1393030</xdr:colOff>
      <xdr:row>18</xdr:row>
      <xdr:rowOff>627856</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2"/>
        <a:srcRect t="5064" b="13913"/>
        <a:stretch/>
      </xdr:blipFill>
      <xdr:spPr>
        <a:xfrm>
          <a:off x="1930400" y="5499098"/>
          <a:ext cx="5606255" cy="6175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1333500</xdr:colOff>
      <xdr:row>18</xdr:row>
      <xdr:rowOff>38100</xdr:rowOff>
    </xdr:from>
    <xdr:to>
      <xdr:col>3</xdr:col>
      <xdr:colOff>25908</xdr:colOff>
      <xdr:row>20</xdr:row>
      <xdr:rowOff>184404</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0" y="8839200"/>
          <a:ext cx="3870833" cy="752729"/>
        </a:xfrm>
        <a:prstGeom prst="rect">
          <a:avLst/>
        </a:prstGeom>
      </xdr:spPr>
    </xdr:pic>
    <xdr:clientData/>
  </xdr:twoCellAnchor>
  <xdr:twoCellAnchor editAs="oneCell">
    <xdr:from>
      <xdr:col>1</xdr:col>
      <xdr:colOff>25400</xdr:colOff>
      <xdr:row>11</xdr:row>
      <xdr:rowOff>12699</xdr:rowOff>
    </xdr:from>
    <xdr:to>
      <xdr:col>4</xdr:col>
      <xdr:colOff>894710</xdr:colOff>
      <xdr:row>11</xdr:row>
      <xdr:rowOff>622300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rotWithShape="1">
        <a:blip xmlns:r="http://schemas.openxmlformats.org/officeDocument/2006/relationships" r:embed="rId2"/>
        <a:srcRect t="5064" b="13913"/>
        <a:stretch/>
      </xdr:blipFill>
      <xdr:spPr>
        <a:xfrm>
          <a:off x="2082800" y="5289549"/>
          <a:ext cx="5117460" cy="6096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1333500</xdr:colOff>
      <xdr:row>18</xdr:row>
      <xdr:rowOff>38100</xdr:rowOff>
    </xdr:from>
    <xdr:to>
      <xdr:col>3</xdr:col>
      <xdr:colOff>254508</xdr:colOff>
      <xdr:row>20</xdr:row>
      <xdr:rowOff>184404</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0" y="5857875"/>
          <a:ext cx="3874008" cy="746379"/>
        </a:xfrm>
        <a:prstGeom prst="rect">
          <a:avLst/>
        </a:prstGeom>
      </xdr:spPr>
    </xdr:pic>
    <xdr:clientData/>
  </xdr:twoCellAnchor>
  <xdr:twoCellAnchor editAs="oneCell">
    <xdr:from>
      <xdr:col>1</xdr:col>
      <xdr:colOff>25400</xdr:colOff>
      <xdr:row>11</xdr:row>
      <xdr:rowOff>12699</xdr:rowOff>
    </xdr:from>
    <xdr:to>
      <xdr:col>4</xdr:col>
      <xdr:colOff>1123310</xdr:colOff>
      <xdr:row>11</xdr:row>
      <xdr:rowOff>622300</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rotWithShape="1">
        <a:blip xmlns:r="http://schemas.openxmlformats.org/officeDocument/2006/relationships" r:embed="rId2"/>
        <a:srcRect t="5064" b="13913"/>
        <a:stretch/>
      </xdr:blipFill>
      <xdr:spPr>
        <a:xfrm>
          <a:off x="2149475" y="3136899"/>
          <a:ext cx="5117460" cy="6096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ie.nas.gatech.edu\oie\ISSS\Policies%20&amp;%20Procedures\I-20%20Tuition%20and%20Expenses\AY14-15\AY14-15%20OIE%20Estimated%20Expense%20Calculator_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Quick Reference"/>
      <sheetName val="Program dates "/>
      <sheetName val="Grad OutofState"/>
      <sheetName val="Sheet1"/>
      <sheetName val="Grad InState"/>
      <sheetName val="UG OutofState"/>
      <sheetName val="UG InState"/>
    </sheetNames>
    <sheetDataSet>
      <sheetData sheetId="0"/>
      <sheetData sheetId="1"/>
      <sheetData sheetId="2"/>
      <sheetData sheetId="3">
        <row r="15">
          <cell r="T15" t="str">
            <v>no tuition waiver</v>
          </cell>
        </row>
        <row r="16">
          <cell r="T16" t="str">
            <v>full tuition waiver</v>
          </cell>
        </row>
        <row r="17">
          <cell r="T17" t="str">
            <v>half tuition waiver</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2"/>
  <sheetViews>
    <sheetView showGridLines="0" tabSelected="1" zoomScaleNormal="100" workbookViewId="0">
      <selection activeCell="A3" sqref="A3:H3"/>
    </sheetView>
  </sheetViews>
  <sheetFormatPr defaultRowHeight="15" x14ac:dyDescent="0.25"/>
  <cols>
    <col min="1" max="1" width="48.5703125" customWidth="1"/>
    <col min="2" max="2" width="64.7109375" customWidth="1"/>
    <col min="9" max="11" width="9.140625" style="57"/>
    <col min="12" max="12" width="11.85546875" style="57" customWidth="1"/>
    <col min="13" max="16" width="9.140625" style="57"/>
    <col min="17" max="17" width="11.42578125" style="57" customWidth="1"/>
    <col min="18" max="25" width="9.140625" style="57"/>
    <col min="26" max="33" width="9.140625" style="78"/>
  </cols>
  <sheetData>
    <row r="1" spans="1:33" ht="19.5" thickBot="1" x14ac:dyDescent="0.35">
      <c r="A1" s="650" t="s">
        <v>63</v>
      </c>
      <c r="B1" s="650"/>
      <c r="C1" s="650"/>
      <c r="D1" s="650"/>
      <c r="E1" s="650"/>
      <c r="F1" s="650"/>
      <c r="G1" s="650"/>
      <c r="H1" s="650"/>
      <c r="I1" s="186"/>
    </row>
    <row r="2" spans="1:33" ht="51.75" customHeight="1" x14ac:dyDescent="0.25">
      <c r="A2" s="645" t="s">
        <v>159</v>
      </c>
      <c r="B2" s="646"/>
      <c r="C2" s="646"/>
      <c r="D2" s="646"/>
      <c r="E2" s="646"/>
      <c r="F2" s="646"/>
      <c r="G2" s="201"/>
      <c r="H2" s="202"/>
      <c r="I2" s="187"/>
      <c r="J2" s="187"/>
      <c r="K2" s="187"/>
      <c r="L2" s="187"/>
      <c r="M2" s="187"/>
      <c r="N2" s="187"/>
      <c r="O2" s="187"/>
      <c r="P2" s="187"/>
      <c r="Q2" s="187"/>
      <c r="R2" s="187"/>
      <c r="S2" s="187"/>
      <c r="T2" s="187"/>
      <c r="U2" s="187"/>
      <c r="V2" s="187"/>
      <c r="W2" s="187"/>
      <c r="X2" s="187"/>
      <c r="Y2" s="187"/>
      <c r="Z2" s="165"/>
      <c r="AA2" s="165"/>
      <c r="AB2" s="165"/>
      <c r="AC2" s="165"/>
      <c r="AD2" s="165"/>
      <c r="AE2" s="165"/>
      <c r="AF2" s="165"/>
      <c r="AG2" s="165"/>
    </row>
    <row r="3" spans="1:33" s="154" customFormat="1" ht="15.75" customHeight="1" thickBot="1" x14ac:dyDescent="0.3">
      <c r="A3" s="647" t="s">
        <v>330</v>
      </c>
      <c r="B3" s="648"/>
      <c r="C3" s="648"/>
      <c r="D3" s="648"/>
      <c r="E3" s="648"/>
      <c r="F3" s="648"/>
      <c r="G3" s="648"/>
      <c r="H3" s="649"/>
      <c r="I3" s="199"/>
      <c r="J3" s="199"/>
      <c r="K3" s="199"/>
      <c r="L3" s="199"/>
      <c r="M3" s="188"/>
      <c r="N3" s="188"/>
      <c r="O3" s="188"/>
      <c r="P3" s="57"/>
      <c r="Q3" s="57"/>
      <c r="R3" s="57"/>
      <c r="S3" s="57"/>
      <c r="T3" s="57"/>
      <c r="U3" s="57"/>
      <c r="V3" s="57"/>
      <c r="W3" s="57"/>
      <c r="X3" s="57"/>
      <c r="Y3" s="57"/>
      <c r="Z3" s="78"/>
      <c r="AA3" s="78"/>
      <c r="AB3" s="78"/>
      <c r="AC3" s="78"/>
      <c r="AD3" s="78"/>
      <c r="AE3" s="78"/>
      <c r="AF3" s="78"/>
      <c r="AG3" s="78"/>
    </row>
    <row r="4" spans="1:33" s="154" customFormat="1" ht="15.75" customHeight="1" thickBot="1" x14ac:dyDescent="0.3">
      <c r="A4" s="203"/>
      <c r="B4" s="204"/>
      <c r="C4" s="204"/>
      <c r="D4" s="204"/>
      <c r="E4" s="204"/>
      <c r="F4" s="204"/>
      <c r="G4" s="204"/>
      <c r="H4" s="204"/>
      <c r="I4" s="199"/>
      <c r="J4" s="199"/>
      <c r="K4" s="199"/>
      <c r="L4" s="199"/>
      <c r="M4" s="188"/>
      <c r="N4" s="188"/>
      <c r="O4" s="188"/>
      <c r="P4" s="57"/>
      <c r="Q4" s="57"/>
      <c r="R4" s="57"/>
      <c r="S4" s="57"/>
      <c r="T4" s="57"/>
      <c r="U4" s="57"/>
      <c r="V4" s="57"/>
      <c r="W4" s="57"/>
      <c r="X4" s="57"/>
      <c r="Y4" s="57"/>
      <c r="Z4" s="78"/>
      <c r="AA4" s="78"/>
      <c r="AB4" s="78"/>
      <c r="AC4" s="78"/>
      <c r="AD4" s="78"/>
      <c r="AE4" s="78"/>
      <c r="AF4" s="78"/>
      <c r="AG4" s="78"/>
    </row>
    <row r="5" spans="1:33" ht="19.5" thickBot="1" x14ac:dyDescent="0.35">
      <c r="A5" s="200" t="s">
        <v>104</v>
      </c>
      <c r="B5" s="164"/>
      <c r="C5" s="164"/>
      <c r="D5" s="164"/>
      <c r="E5" s="165"/>
      <c r="F5" s="78"/>
      <c r="G5" s="78"/>
      <c r="H5" s="78"/>
    </row>
    <row r="6" spans="1:33" x14ac:dyDescent="0.25">
      <c r="A6" s="166" t="s">
        <v>64</v>
      </c>
      <c r="B6" s="167" t="s">
        <v>116</v>
      </c>
      <c r="C6" s="167"/>
      <c r="D6" s="167"/>
      <c r="E6" s="167"/>
      <c r="F6" s="167"/>
      <c r="G6" s="167"/>
      <c r="H6" s="167"/>
      <c r="I6" s="189"/>
      <c r="J6" s="189"/>
      <c r="K6" s="189"/>
      <c r="L6" s="189"/>
      <c r="M6" s="189"/>
      <c r="N6" s="188"/>
      <c r="O6" s="188"/>
      <c r="P6" s="188"/>
    </row>
    <row r="7" spans="1:33" x14ac:dyDescent="0.25">
      <c r="A7" s="166" t="s">
        <v>69</v>
      </c>
      <c r="B7" s="167" t="s">
        <v>70</v>
      </c>
      <c r="C7" s="167"/>
      <c r="D7" s="167"/>
      <c r="E7" s="167"/>
      <c r="F7" s="167"/>
      <c r="G7" s="167"/>
      <c r="H7" s="167"/>
      <c r="I7" s="189"/>
      <c r="J7" s="189"/>
      <c r="K7" s="189"/>
      <c r="L7" s="189"/>
    </row>
    <row r="8" spans="1:33" x14ac:dyDescent="0.25">
      <c r="A8" s="166" t="s">
        <v>65</v>
      </c>
      <c r="B8" s="167" t="s">
        <v>320</v>
      </c>
      <c r="C8" s="167"/>
      <c r="D8" s="167"/>
      <c r="E8" s="167"/>
      <c r="F8" s="167"/>
      <c r="G8" s="167"/>
      <c r="H8" s="167"/>
      <c r="I8" s="189"/>
      <c r="J8" s="189"/>
      <c r="K8" s="189"/>
      <c r="L8" s="189"/>
    </row>
    <row r="9" spans="1:33" x14ac:dyDescent="0.25">
      <c r="A9" s="166" t="s">
        <v>66</v>
      </c>
      <c r="B9" s="167" t="s">
        <v>319</v>
      </c>
      <c r="C9" s="167"/>
      <c r="D9" s="167"/>
      <c r="E9" s="167"/>
      <c r="F9" s="167"/>
      <c r="G9" s="167"/>
      <c r="H9" s="167"/>
      <c r="I9" s="189"/>
      <c r="J9" s="189"/>
      <c r="K9" s="189"/>
      <c r="L9" s="189"/>
    </row>
    <row r="10" spans="1:33" x14ac:dyDescent="0.25">
      <c r="A10" s="166" t="s">
        <v>67</v>
      </c>
      <c r="B10" s="167" t="s">
        <v>321</v>
      </c>
      <c r="C10" s="167"/>
      <c r="D10" s="167"/>
      <c r="E10" s="167"/>
      <c r="F10" s="167"/>
      <c r="G10" s="167"/>
      <c r="H10" s="167"/>
      <c r="I10" s="189"/>
      <c r="J10" s="189"/>
      <c r="K10" s="189"/>
      <c r="L10" s="189"/>
    </row>
    <row r="11" spans="1:33" x14ac:dyDescent="0.25">
      <c r="A11" s="166" t="s">
        <v>68</v>
      </c>
      <c r="B11" s="167" t="s">
        <v>322</v>
      </c>
      <c r="C11" s="167"/>
      <c r="D11" s="167"/>
      <c r="E11" s="167"/>
      <c r="F11" s="167"/>
      <c r="G11" s="167"/>
      <c r="H11" s="167"/>
      <c r="I11" s="189"/>
      <c r="J11" s="189"/>
      <c r="K11" s="189"/>
      <c r="L11" s="189"/>
    </row>
    <row r="12" spans="1:33" ht="15.75" thickBot="1" x14ac:dyDescent="0.3">
      <c r="A12" s="166"/>
      <c r="B12" s="167"/>
      <c r="C12" s="167"/>
      <c r="D12" s="167"/>
      <c r="E12" s="167"/>
      <c r="F12" s="167"/>
      <c r="G12" s="167"/>
      <c r="H12" s="167"/>
      <c r="I12" s="189"/>
      <c r="J12" s="189"/>
      <c r="K12" s="189"/>
      <c r="L12" s="189"/>
    </row>
    <row r="13" spans="1:33" ht="19.5" thickBot="1" x14ac:dyDescent="0.35">
      <c r="A13" s="178" t="s">
        <v>117</v>
      </c>
      <c r="B13" s="164"/>
      <c r="C13" s="164"/>
      <c r="D13" s="78"/>
      <c r="E13" s="78"/>
      <c r="F13" s="78"/>
      <c r="G13" s="78"/>
      <c r="H13" s="78"/>
    </row>
    <row r="14" spans="1:33" x14ac:dyDescent="0.25">
      <c r="A14" s="166" t="s">
        <v>114</v>
      </c>
      <c r="B14" s="168" t="s">
        <v>71</v>
      </c>
      <c r="C14" s="168"/>
      <c r="D14" s="168"/>
      <c r="E14" s="168"/>
      <c r="F14" s="168"/>
      <c r="G14" s="168"/>
      <c r="H14" s="168"/>
      <c r="I14" s="190"/>
      <c r="J14" s="190"/>
      <c r="K14" s="190"/>
      <c r="L14" s="190"/>
      <c r="M14" s="190"/>
      <c r="N14" s="191"/>
      <c r="O14" s="191"/>
      <c r="P14" s="191"/>
    </row>
    <row r="15" spans="1:33" x14ac:dyDescent="0.25">
      <c r="A15" s="78"/>
      <c r="B15" s="167" t="s">
        <v>72</v>
      </c>
      <c r="C15" s="167"/>
      <c r="D15" s="167"/>
      <c r="E15" s="167"/>
      <c r="F15" s="167"/>
      <c r="G15" s="167"/>
      <c r="H15" s="167"/>
      <c r="I15" s="189"/>
      <c r="J15" s="189"/>
      <c r="K15" s="189"/>
      <c r="L15" s="189"/>
      <c r="M15" s="189"/>
    </row>
    <row r="16" spans="1:33" x14ac:dyDescent="0.25">
      <c r="A16" s="78"/>
      <c r="B16" s="167" t="s">
        <v>101</v>
      </c>
      <c r="C16" s="167"/>
      <c r="D16" s="167"/>
      <c r="E16" s="167"/>
      <c r="F16" s="167"/>
      <c r="G16" s="167"/>
      <c r="H16" s="167"/>
      <c r="I16" s="189"/>
      <c r="J16" s="189"/>
      <c r="K16" s="189"/>
      <c r="L16" s="189"/>
      <c r="N16" s="189"/>
      <c r="O16" s="189"/>
    </row>
    <row r="17" spans="1:33" x14ac:dyDescent="0.25">
      <c r="A17" s="166" t="s">
        <v>69</v>
      </c>
      <c r="B17" s="172" t="s">
        <v>74</v>
      </c>
      <c r="C17" s="169"/>
      <c r="D17" s="169"/>
      <c r="E17" s="169"/>
      <c r="F17" s="169"/>
      <c r="G17" s="170"/>
      <c r="H17" s="170"/>
      <c r="I17" s="192"/>
      <c r="J17" s="192"/>
      <c r="K17" s="192"/>
      <c r="L17" s="191"/>
      <c r="M17" s="191"/>
      <c r="N17" s="191"/>
      <c r="O17" s="191"/>
      <c r="P17" s="191"/>
    </row>
    <row r="18" spans="1:33" x14ac:dyDescent="0.25">
      <c r="A18" s="78"/>
      <c r="B18" s="78"/>
      <c r="C18" s="78"/>
      <c r="D18" s="78"/>
      <c r="E18" s="78"/>
      <c r="F18" s="78"/>
      <c r="G18" s="78"/>
      <c r="H18" s="78"/>
    </row>
    <row r="19" spans="1:33" ht="15.75" x14ac:dyDescent="0.25">
      <c r="A19" s="179" t="s">
        <v>118</v>
      </c>
      <c r="B19" s="184" t="s">
        <v>131</v>
      </c>
      <c r="C19" s="165"/>
      <c r="D19" s="165"/>
      <c r="E19" s="165"/>
      <c r="F19" s="165"/>
      <c r="G19" s="165"/>
      <c r="H19" s="165"/>
      <c r="I19" s="188"/>
      <c r="J19" s="188"/>
      <c r="K19" s="188"/>
      <c r="L19" s="188"/>
      <c r="M19" s="188"/>
      <c r="N19" s="188"/>
      <c r="O19" s="188"/>
    </row>
    <row r="20" spans="1:33" ht="18.75" x14ac:dyDescent="0.3">
      <c r="A20" s="205" t="s">
        <v>187</v>
      </c>
      <c r="B20" s="168" t="s">
        <v>109</v>
      </c>
      <c r="C20" s="168"/>
      <c r="D20" s="168"/>
      <c r="E20" s="168"/>
      <c r="F20" s="168"/>
      <c r="G20" s="168"/>
      <c r="H20" s="168"/>
      <c r="I20" s="190"/>
      <c r="J20" s="190"/>
      <c r="K20" s="190"/>
      <c r="L20" s="190"/>
      <c r="M20" s="190"/>
      <c r="N20" s="190"/>
      <c r="O20" s="190"/>
      <c r="P20" s="190"/>
      <c r="Q20" s="190"/>
    </row>
    <row r="21" spans="1:33" s="154" customFormat="1" ht="16.5" customHeight="1" x14ac:dyDescent="0.25">
      <c r="A21" s="183" t="s">
        <v>130</v>
      </c>
      <c r="B21" s="644" t="s">
        <v>119</v>
      </c>
      <c r="C21" s="644"/>
      <c r="D21" s="644"/>
      <c r="E21" s="644"/>
      <c r="F21" s="644"/>
      <c r="G21" s="644"/>
      <c r="H21" s="644"/>
      <c r="I21" s="644"/>
      <c r="J21" s="190"/>
      <c r="K21" s="190"/>
      <c r="L21" s="190"/>
      <c r="M21" s="190"/>
      <c r="N21" s="190"/>
      <c r="O21" s="190"/>
      <c r="P21" s="190"/>
      <c r="Q21" s="190"/>
      <c r="R21" s="57"/>
      <c r="S21" s="57"/>
      <c r="T21" s="57"/>
      <c r="U21" s="57"/>
      <c r="V21" s="57"/>
      <c r="W21" s="57"/>
      <c r="X21" s="57"/>
      <c r="Y21" s="57"/>
      <c r="Z21" s="78"/>
      <c r="AA21" s="78"/>
      <c r="AB21" s="78"/>
      <c r="AC21" s="78"/>
      <c r="AD21" s="78"/>
      <c r="AE21" s="78"/>
      <c r="AF21" s="78"/>
      <c r="AG21" s="78"/>
    </row>
    <row r="22" spans="1:33" x14ac:dyDescent="0.25">
      <c r="A22" s="171"/>
      <c r="B22" s="167" t="s">
        <v>121</v>
      </c>
      <c r="C22" s="167"/>
      <c r="D22" s="167"/>
      <c r="E22" s="167"/>
      <c r="F22" s="167"/>
      <c r="G22" s="167"/>
      <c r="H22" s="167"/>
      <c r="I22" s="189"/>
      <c r="J22" s="189"/>
      <c r="K22" s="189"/>
      <c r="L22" s="189"/>
      <c r="M22" s="189"/>
      <c r="N22" s="189"/>
      <c r="O22" s="189"/>
      <c r="P22" s="189"/>
    </row>
    <row r="23" spans="1:33" x14ac:dyDescent="0.25">
      <c r="A23" s="166"/>
      <c r="B23" s="175" t="s">
        <v>120</v>
      </c>
      <c r="C23" s="167"/>
      <c r="D23" s="167"/>
      <c r="E23" s="167"/>
      <c r="F23" s="167"/>
      <c r="G23" s="167"/>
      <c r="H23" s="167"/>
      <c r="I23" s="189"/>
      <c r="J23" s="189"/>
      <c r="K23" s="189"/>
      <c r="L23" s="189"/>
      <c r="M23" s="189"/>
      <c r="N23" s="189"/>
      <c r="O23" s="189"/>
    </row>
    <row r="24" spans="1:33" ht="14.25" customHeight="1" x14ac:dyDescent="0.25">
      <c r="A24" s="166" t="s">
        <v>113</v>
      </c>
      <c r="B24" t="s">
        <v>122</v>
      </c>
      <c r="C24" s="173"/>
      <c r="D24" s="173"/>
      <c r="E24" s="173"/>
      <c r="F24" s="173"/>
      <c r="G24" s="173"/>
      <c r="H24" s="173"/>
      <c r="I24" s="193"/>
      <c r="J24" s="194"/>
      <c r="K24" s="194"/>
      <c r="L24" s="194"/>
      <c r="M24" s="195"/>
      <c r="N24" s="196"/>
      <c r="O24" s="196"/>
      <c r="P24" s="196"/>
    </row>
    <row r="25" spans="1:33" ht="18" customHeight="1" x14ac:dyDescent="0.25">
      <c r="A25" s="78"/>
      <c r="B25" s="643" t="s">
        <v>123</v>
      </c>
      <c r="C25" s="643"/>
      <c r="D25" s="643"/>
      <c r="E25" s="643"/>
      <c r="F25" s="643"/>
      <c r="G25" s="643"/>
      <c r="H25" s="643"/>
      <c r="I25" s="643"/>
      <c r="J25" s="196"/>
      <c r="K25" s="196"/>
      <c r="L25" s="196"/>
      <c r="M25" s="195"/>
      <c r="N25" s="195"/>
      <c r="O25" s="195"/>
      <c r="P25" s="196"/>
    </row>
    <row r="26" spans="1:33" s="154" customFormat="1" ht="13.5" customHeight="1" x14ac:dyDescent="0.25">
      <c r="A26" s="78"/>
      <c r="B26" s="174"/>
      <c r="C26" s="174"/>
      <c r="D26" s="174"/>
      <c r="E26" s="174"/>
      <c r="F26" s="174"/>
      <c r="G26" s="174"/>
      <c r="H26" s="174"/>
      <c r="I26" s="197"/>
      <c r="J26" s="196"/>
      <c r="K26" s="196"/>
      <c r="L26" s="196"/>
      <c r="M26" s="195"/>
      <c r="N26" s="195"/>
      <c r="O26" s="195"/>
      <c r="P26" s="196"/>
      <c r="Q26" s="57"/>
      <c r="R26" s="57"/>
      <c r="S26" s="57"/>
      <c r="T26" s="57"/>
      <c r="U26" s="57"/>
      <c r="V26" s="57"/>
      <c r="W26" s="57"/>
      <c r="X26" s="57"/>
      <c r="Y26" s="57"/>
      <c r="Z26" s="78"/>
      <c r="AA26" s="78"/>
      <c r="AB26" s="78"/>
      <c r="AC26" s="78"/>
      <c r="AD26" s="78"/>
      <c r="AE26" s="78"/>
      <c r="AF26" s="78"/>
      <c r="AG26" s="78"/>
    </row>
    <row r="27" spans="1:33" ht="18.75" x14ac:dyDescent="0.3">
      <c r="A27" s="205" t="s">
        <v>102</v>
      </c>
      <c r="B27" s="168" t="s">
        <v>124</v>
      </c>
      <c r="C27" s="168"/>
      <c r="D27" s="168"/>
      <c r="E27" s="168"/>
      <c r="F27" s="168"/>
      <c r="G27" s="167"/>
      <c r="H27" s="167"/>
      <c r="I27" s="189"/>
      <c r="J27" s="189"/>
      <c r="K27" s="189"/>
      <c r="L27" s="189"/>
      <c r="M27" s="189"/>
      <c r="N27" s="189"/>
      <c r="O27" s="189"/>
      <c r="P27" s="191"/>
      <c r="Q27" s="191"/>
    </row>
    <row r="28" spans="1:33" x14ac:dyDescent="0.25">
      <c r="A28" s="176" t="s">
        <v>73</v>
      </c>
      <c r="B28" s="177" t="s">
        <v>125</v>
      </c>
      <c r="C28" s="167"/>
      <c r="D28" s="167"/>
      <c r="E28" s="167"/>
      <c r="F28" s="167"/>
      <c r="G28" s="167"/>
      <c r="H28" s="167"/>
      <c r="I28" s="189"/>
      <c r="J28" s="189"/>
      <c r="K28" s="189"/>
      <c r="L28" s="189"/>
      <c r="M28" s="189"/>
      <c r="N28" s="189"/>
      <c r="O28" s="189"/>
    </row>
    <row r="29" spans="1:33" x14ac:dyDescent="0.25">
      <c r="A29" s="181" t="s">
        <v>73</v>
      </c>
      <c r="B29" s="180" t="s">
        <v>103</v>
      </c>
      <c r="C29" s="172"/>
      <c r="D29" s="172"/>
      <c r="E29" s="172"/>
      <c r="F29" s="172"/>
      <c r="G29" s="172"/>
      <c r="H29" s="172"/>
      <c r="I29" s="198"/>
      <c r="J29" s="198"/>
      <c r="L29" s="198"/>
      <c r="M29" s="191"/>
    </row>
    <row r="30" spans="1:33" x14ac:dyDescent="0.25">
      <c r="A30" s="182" t="s">
        <v>129</v>
      </c>
      <c r="B30" s="172" t="s">
        <v>132</v>
      </c>
      <c r="C30" s="167"/>
      <c r="D30" s="167"/>
      <c r="E30" s="167"/>
      <c r="F30" s="167"/>
      <c r="G30" s="167"/>
      <c r="H30" s="167"/>
      <c r="I30" s="189"/>
      <c r="J30" s="189"/>
      <c r="K30" s="189"/>
      <c r="L30" s="189"/>
    </row>
    <row r="31" spans="1:33" s="154" customFormat="1" x14ac:dyDescent="0.25">
      <c r="A31" s="182" t="s">
        <v>128</v>
      </c>
      <c r="B31" s="172" t="s">
        <v>148</v>
      </c>
      <c r="C31" s="167"/>
      <c r="D31" s="167"/>
      <c r="E31" s="167"/>
      <c r="F31" s="167"/>
      <c r="G31" s="167"/>
      <c r="H31" s="167"/>
      <c r="I31" s="189"/>
      <c r="J31" s="189"/>
      <c r="K31" s="189"/>
      <c r="L31" s="189"/>
      <c r="M31" s="57"/>
      <c r="N31" s="57"/>
      <c r="O31" s="57"/>
      <c r="P31" s="57"/>
      <c r="Q31" s="57"/>
      <c r="R31" s="57"/>
      <c r="S31" s="57"/>
      <c r="T31" s="57"/>
      <c r="U31" s="57"/>
      <c r="V31" s="57"/>
      <c r="W31" s="57"/>
      <c r="X31" s="57"/>
      <c r="Y31" s="57"/>
      <c r="Z31" s="78"/>
      <c r="AA31" s="78"/>
      <c r="AB31" s="78"/>
      <c r="AC31" s="78"/>
      <c r="AD31" s="78"/>
      <c r="AE31" s="78"/>
      <c r="AF31" s="78"/>
      <c r="AG31" s="78"/>
    </row>
    <row r="32" spans="1:33" ht="17.25" customHeight="1" x14ac:dyDescent="0.25">
      <c r="A32" s="166" t="s">
        <v>127</v>
      </c>
      <c r="B32" s="78" t="s">
        <v>149</v>
      </c>
      <c r="C32" s="78"/>
      <c r="D32" s="78"/>
      <c r="E32" s="78"/>
      <c r="F32" s="78"/>
      <c r="G32" s="78"/>
      <c r="H32" s="78"/>
    </row>
    <row r="33" spans="1:33" s="154" customFormat="1" ht="17.25" customHeight="1" x14ac:dyDescent="0.25">
      <c r="A33" s="206" t="s">
        <v>73</v>
      </c>
      <c r="B33" s="207" t="s">
        <v>142</v>
      </c>
      <c r="C33" s="207"/>
      <c r="D33" s="207"/>
      <c r="E33" s="207"/>
      <c r="F33" s="207"/>
      <c r="G33" s="207"/>
      <c r="H33" s="207"/>
      <c r="I33" s="208"/>
      <c r="J33" s="208"/>
      <c r="K33" s="208"/>
      <c r="L33" s="208"/>
      <c r="M33" s="208"/>
      <c r="N33" s="208"/>
      <c r="O33" s="57"/>
      <c r="P33" s="57"/>
      <c r="Q33" s="57"/>
      <c r="R33" s="57"/>
      <c r="S33" s="57"/>
      <c r="T33" s="57"/>
      <c r="U33" s="57"/>
      <c r="V33" s="57"/>
      <c r="W33" s="57"/>
      <c r="X33" s="57"/>
      <c r="Y33" s="57"/>
      <c r="Z33" s="78"/>
      <c r="AA33" s="78"/>
      <c r="AB33" s="78"/>
      <c r="AC33" s="78"/>
      <c r="AD33" s="78"/>
      <c r="AE33" s="78"/>
      <c r="AF33" s="78"/>
      <c r="AG33" s="78"/>
    </row>
    <row r="34" spans="1:33" x14ac:dyDescent="0.25">
      <c r="A34" s="166" t="s">
        <v>133</v>
      </c>
      <c r="B34" s="78" t="s">
        <v>135</v>
      </c>
      <c r="C34" s="167"/>
      <c r="D34" s="167"/>
      <c r="E34" s="167"/>
      <c r="F34" s="167"/>
      <c r="G34" s="167"/>
      <c r="H34" s="167"/>
      <c r="I34" s="189"/>
      <c r="J34" s="189"/>
      <c r="K34" s="189"/>
      <c r="L34" s="189"/>
      <c r="M34" s="189"/>
    </row>
    <row r="35" spans="1:33" x14ac:dyDescent="0.25">
      <c r="A35" s="166" t="s">
        <v>134</v>
      </c>
      <c r="B35" s="167" t="s">
        <v>136</v>
      </c>
      <c r="C35" s="78"/>
      <c r="D35" s="78"/>
      <c r="E35" s="78"/>
      <c r="F35" s="78"/>
      <c r="G35" s="78"/>
      <c r="H35" s="78"/>
    </row>
    <row r="36" spans="1:33" s="154" customFormat="1" x14ac:dyDescent="0.25">
      <c r="A36" s="166" t="s">
        <v>140</v>
      </c>
      <c r="B36" s="167" t="s">
        <v>141</v>
      </c>
      <c r="C36" s="78"/>
      <c r="D36" s="78"/>
      <c r="E36" s="78"/>
      <c r="F36" s="78"/>
      <c r="G36" s="78"/>
      <c r="H36" s="78"/>
      <c r="I36" s="57"/>
      <c r="J36" s="57"/>
      <c r="K36" s="57"/>
      <c r="L36" s="57"/>
      <c r="M36" s="57"/>
      <c r="N36" s="57"/>
      <c r="O36" s="57"/>
      <c r="P36" s="57"/>
      <c r="Q36" s="57"/>
      <c r="R36" s="57"/>
      <c r="S36" s="57"/>
      <c r="T36" s="57"/>
      <c r="U36" s="57"/>
      <c r="V36" s="57"/>
      <c r="W36" s="57"/>
      <c r="X36" s="57"/>
      <c r="Y36" s="57"/>
      <c r="Z36" s="78"/>
      <c r="AA36" s="78"/>
      <c r="AB36" s="78"/>
      <c r="AC36" s="78"/>
      <c r="AD36" s="78"/>
      <c r="AE36" s="78"/>
      <c r="AF36" s="78"/>
      <c r="AG36" s="78"/>
    </row>
    <row r="37" spans="1:33" x14ac:dyDescent="0.25">
      <c r="A37" s="171"/>
      <c r="B37" s="167"/>
      <c r="C37" s="167"/>
      <c r="D37" s="167"/>
      <c r="E37" s="167"/>
      <c r="F37" s="167"/>
      <c r="G37" s="167"/>
      <c r="H37" s="167"/>
      <c r="I37" s="189"/>
      <c r="J37" s="189"/>
      <c r="K37" s="189"/>
      <c r="L37" s="189"/>
      <c r="M37" s="189"/>
    </row>
    <row r="38" spans="1:33" ht="18.75" x14ac:dyDescent="0.3">
      <c r="A38" s="205" t="s">
        <v>105</v>
      </c>
      <c r="B38" s="168" t="s">
        <v>106</v>
      </c>
      <c r="C38" s="167"/>
      <c r="D38" s="167"/>
      <c r="E38" s="167"/>
      <c r="F38" s="167"/>
      <c r="G38" s="167"/>
      <c r="H38" s="167"/>
      <c r="I38" s="189"/>
    </row>
    <row r="39" spans="1:33" x14ac:dyDescent="0.25">
      <c r="A39" s="176" t="s">
        <v>73</v>
      </c>
      <c r="B39" s="177" t="s">
        <v>126</v>
      </c>
      <c r="C39" s="167"/>
      <c r="D39" s="167"/>
      <c r="E39" s="167"/>
      <c r="F39" s="167"/>
      <c r="G39" s="167"/>
      <c r="H39" s="167"/>
      <c r="I39" s="189"/>
      <c r="J39" s="189"/>
      <c r="K39" s="188"/>
      <c r="L39" s="188"/>
      <c r="M39" s="188"/>
      <c r="N39" s="189"/>
    </row>
    <row r="40" spans="1:33" x14ac:dyDescent="0.25">
      <c r="A40" s="166" t="s">
        <v>107</v>
      </c>
      <c r="B40" s="167" t="s">
        <v>137</v>
      </c>
      <c r="C40" s="78"/>
      <c r="D40" s="78"/>
      <c r="E40" s="78"/>
      <c r="F40" s="78"/>
      <c r="G40" s="78"/>
      <c r="H40" s="78"/>
    </row>
    <row r="41" spans="1:33" x14ac:dyDescent="0.25">
      <c r="A41" s="166" t="s">
        <v>108</v>
      </c>
      <c r="B41" s="167" t="s">
        <v>138</v>
      </c>
      <c r="C41" s="167"/>
      <c r="D41" s="167"/>
      <c r="E41" s="167"/>
      <c r="F41" s="167"/>
      <c r="G41" s="167"/>
      <c r="H41" s="167"/>
      <c r="I41" s="189"/>
      <c r="J41" s="189"/>
      <c r="K41" s="189"/>
      <c r="L41" s="189"/>
      <c r="M41" s="189"/>
      <c r="N41" s="196"/>
      <c r="O41" s="196"/>
      <c r="P41" s="196"/>
    </row>
    <row r="42" spans="1:33" x14ac:dyDescent="0.25">
      <c r="C42" s="167"/>
      <c r="D42" s="167"/>
      <c r="E42" s="167"/>
      <c r="F42" s="167"/>
      <c r="G42" s="167"/>
      <c r="H42" s="167"/>
      <c r="I42" s="189"/>
      <c r="J42" s="189"/>
      <c r="K42" s="189"/>
      <c r="L42" s="189"/>
      <c r="M42" s="189"/>
    </row>
    <row r="43" spans="1:33" ht="18.75" x14ac:dyDescent="0.3">
      <c r="A43" s="205" t="s">
        <v>115</v>
      </c>
      <c r="B43" s="185" t="s">
        <v>110</v>
      </c>
      <c r="C43" s="78"/>
      <c r="D43" s="78"/>
      <c r="E43" s="78"/>
      <c r="F43" s="78"/>
      <c r="G43" s="78"/>
      <c r="H43" s="78"/>
    </row>
    <row r="44" spans="1:33" x14ac:dyDescent="0.25">
      <c r="A44" s="166" t="s">
        <v>111</v>
      </c>
      <c r="B44" s="78" t="s">
        <v>139</v>
      </c>
      <c r="C44" s="78"/>
      <c r="D44" s="78"/>
      <c r="E44" s="78"/>
      <c r="F44" s="78"/>
      <c r="G44" s="78"/>
      <c r="H44" s="78"/>
    </row>
    <row r="45" spans="1:33" x14ac:dyDescent="0.25">
      <c r="A45" s="78"/>
      <c r="B45" s="78" t="s">
        <v>112</v>
      </c>
      <c r="C45" s="78"/>
      <c r="D45" s="78"/>
      <c r="E45" s="78"/>
      <c r="F45" s="78"/>
      <c r="G45" s="78"/>
      <c r="H45" s="78"/>
    </row>
    <row r="46" spans="1:33" x14ac:dyDescent="0.25">
      <c r="A46" s="78"/>
      <c r="B46" s="78"/>
      <c r="C46" s="78"/>
      <c r="D46" s="78"/>
      <c r="E46" s="78"/>
      <c r="F46" s="78"/>
      <c r="G46" s="78"/>
      <c r="H46" s="78"/>
    </row>
    <row r="47" spans="1:33" x14ac:dyDescent="0.25">
      <c r="A47" s="78"/>
      <c r="B47" s="78"/>
      <c r="C47" s="78"/>
      <c r="D47" s="78"/>
      <c r="E47" s="78"/>
      <c r="F47" s="78"/>
      <c r="G47" s="78"/>
      <c r="H47" s="78"/>
    </row>
    <row r="48" spans="1:33" x14ac:dyDescent="0.25">
      <c r="A48" s="78"/>
      <c r="B48" s="78"/>
      <c r="C48" s="78"/>
      <c r="D48" s="78"/>
      <c r="E48" s="78"/>
      <c r="F48" s="78"/>
      <c r="G48" s="78"/>
      <c r="H48" s="78"/>
    </row>
    <row r="49" spans="1:8" x14ac:dyDescent="0.25">
      <c r="A49" s="78"/>
      <c r="B49" s="78"/>
      <c r="C49" s="78"/>
      <c r="D49" s="78"/>
      <c r="E49" s="78"/>
      <c r="F49" s="78"/>
      <c r="G49" s="78"/>
      <c r="H49" s="78"/>
    </row>
    <row r="50" spans="1:8" x14ac:dyDescent="0.25">
      <c r="A50" s="78"/>
      <c r="B50" s="78"/>
      <c r="C50" s="78"/>
      <c r="D50" s="78"/>
      <c r="E50" s="78"/>
      <c r="F50" s="78"/>
      <c r="G50" s="78"/>
      <c r="H50" s="78"/>
    </row>
    <row r="51" spans="1:8" x14ac:dyDescent="0.25">
      <c r="A51" s="78"/>
      <c r="B51" s="78"/>
      <c r="C51" s="78"/>
      <c r="D51" s="78"/>
      <c r="E51" s="78"/>
      <c r="F51" s="78"/>
      <c r="G51" s="78"/>
      <c r="H51" s="78"/>
    </row>
    <row r="52" spans="1:8" x14ac:dyDescent="0.25">
      <c r="A52" s="78"/>
      <c r="B52" s="78"/>
      <c r="C52" s="78"/>
      <c r="D52" s="78"/>
      <c r="E52" s="78"/>
      <c r="F52" s="78"/>
      <c r="G52" s="78"/>
      <c r="H52" s="78"/>
    </row>
    <row r="53" spans="1:8" x14ac:dyDescent="0.25">
      <c r="A53" s="78"/>
      <c r="B53" s="78"/>
      <c r="C53" s="78"/>
      <c r="D53" s="78"/>
      <c r="E53" s="78"/>
      <c r="F53" s="78"/>
      <c r="G53" s="78"/>
      <c r="H53" s="78"/>
    </row>
    <row r="54" spans="1:8" x14ac:dyDescent="0.25">
      <c r="A54" s="78"/>
      <c r="B54" s="78"/>
      <c r="C54" s="78"/>
      <c r="D54" s="78"/>
      <c r="E54" s="78"/>
      <c r="F54" s="78"/>
      <c r="G54" s="78"/>
      <c r="H54" s="78"/>
    </row>
    <row r="55" spans="1:8" x14ac:dyDescent="0.25">
      <c r="A55" s="78"/>
      <c r="B55" s="78"/>
      <c r="C55" s="78"/>
      <c r="D55" s="78"/>
      <c r="E55" s="78"/>
      <c r="F55" s="78"/>
      <c r="G55" s="78"/>
      <c r="H55" s="78"/>
    </row>
    <row r="56" spans="1:8" x14ac:dyDescent="0.25">
      <c r="A56" s="78"/>
      <c r="B56" s="78"/>
      <c r="C56" s="78"/>
      <c r="D56" s="78"/>
      <c r="E56" s="78"/>
      <c r="F56" s="78"/>
      <c r="G56" s="78"/>
      <c r="H56" s="78"/>
    </row>
    <row r="57" spans="1:8" x14ac:dyDescent="0.25">
      <c r="A57" s="78"/>
      <c r="B57" s="78"/>
      <c r="C57" s="78"/>
      <c r="D57" s="78"/>
      <c r="E57" s="78"/>
      <c r="F57" s="78"/>
      <c r="G57" s="78"/>
      <c r="H57" s="78"/>
    </row>
    <row r="58" spans="1:8" x14ac:dyDescent="0.25">
      <c r="A58" s="78"/>
      <c r="B58" s="78"/>
      <c r="C58" s="78"/>
      <c r="D58" s="78"/>
      <c r="E58" s="78"/>
      <c r="F58" s="78"/>
      <c r="G58" s="78"/>
      <c r="H58" s="78"/>
    </row>
    <row r="59" spans="1:8" x14ac:dyDescent="0.25">
      <c r="A59" s="78"/>
      <c r="B59" s="78"/>
      <c r="C59" s="78"/>
      <c r="D59" s="78"/>
      <c r="E59" s="78"/>
      <c r="F59" s="78"/>
      <c r="G59" s="78"/>
      <c r="H59" s="78"/>
    </row>
    <row r="60" spans="1:8" x14ac:dyDescent="0.25">
      <c r="A60" s="78"/>
      <c r="B60" s="78"/>
      <c r="C60" s="78"/>
      <c r="D60" s="78"/>
      <c r="E60" s="78"/>
      <c r="F60" s="78"/>
      <c r="G60" s="78"/>
      <c r="H60" s="78"/>
    </row>
    <row r="61" spans="1:8" x14ac:dyDescent="0.25">
      <c r="A61" s="78"/>
      <c r="B61" s="78"/>
      <c r="C61" s="78"/>
      <c r="D61" s="78"/>
      <c r="E61" s="78"/>
      <c r="F61" s="78"/>
      <c r="G61" s="78"/>
      <c r="H61" s="78"/>
    </row>
    <row r="62" spans="1:8" x14ac:dyDescent="0.25">
      <c r="A62" s="78"/>
      <c r="B62" s="78"/>
      <c r="C62" s="78"/>
      <c r="D62" s="78"/>
      <c r="E62" s="78"/>
      <c r="F62" s="78"/>
      <c r="G62" s="78"/>
      <c r="H62" s="78"/>
    </row>
    <row r="63" spans="1:8" x14ac:dyDescent="0.25">
      <c r="A63" s="78"/>
      <c r="B63" s="78"/>
      <c r="C63" s="78"/>
      <c r="D63" s="78"/>
      <c r="E63" s="78"/>
      <c r="F63" s="78"/>
      <c r="G63" s="78"/>
      <c r="H63" s="78"/>
    </row>
    <row r="64" spans="1:8" x14ac:dyDescent="0.25">
      <c r="A64" s="78"/>
      <c r="B64" s="78"/>
      <c r="C64" s="78"/>
      <c r="D64" s="78"/>
      <c r="E64" s="78"/>
      <c r="F64" s="78"/>
      <c r="G64" s="78"/>
      <c r="H64" s="78"/>
    </row>
    <row r="65" spans="1:8" x14ac:dyDescent="0.25">
      <c r="A65" s="78"/>
      <c r="B65" s="78"/>
      <c r="C65" s="78"/>
      <c r="D65" s="78"/>
      <c r="E65" s="78"/>
      <c r="F65" s="78"/>
      <c r="G65" s="78"/>
      <c r="H65" s="78"/>
    </row>
    <row r="66" spans="1:8" x14ac:dyDescent="0.25">
      <c r="A66" s="78"/>
      <c r="B66" s="78"/>
      <c r="C66" s="78"/>
      <c r="D66" s="78"/>
      <c r="E66" s="78"/>
      <c r="F66" s="78"/>
      <c r="G66" s="78"/>
      <c r="H66" s="78"/>
    </row>
    <row r="67" spans="1:8" x14ac:dyDescent="0.25">
      <c r="A67" s="78"/>
      <c r="B67" s="78"/>
      <c r="C67" s="78"/>
      <c r="D67" s="78"/>
      <c r="E67" s="78"/>
      <c r="F67" s="78"/>
      <c r="G67" s="78"/>
      <c r="H67" s="78"/>
    </row>
    <row r="68" spans="1:8" x14ac:dyDescent="0.25">
      <c r="A68" s="78"/>
      <c r="B68" s="78"/>
      <c r="C68" s="78"/>
      <c r="D68" s="78"/>
      <c r="E68" s="78"/>
      <c r="F68" s="78"/>
      <c r="G68" s="78"/>
      <c r="H68" s="78"/>
    </row>
    <row r="69" spans="1:8" x14ac:dyDescent="0.25">
      <c r="A69" s="78"/>
      <c r="B69" s="78"/>
      <c r="C69" s="78"/>
      <c r="D69" s="78"/>
      <c r="E69" s="78"/>
      <c r="F69" s="78"/>
      <c r="G69" s="78"/>
      <c r="H69" s="78"/>
    </row>
    <row r="70" spans="1:8" x14ac:dyDescent="0.25">
      <c r="A70" s="78"/>
      <c r="B70" s="78"/>
      <c r="C70" s="78"/>
      <c r="D70" s="78"/>
      <c r="E70" s="78"/>
      <c r="F70" s="78"/>
      <c r="G70" s="78"/>
      <c r="H70" s="78"/>
    </row>
    <row r="71" spans="1:8" x14ac:dyDescent="0.25">
      <c r="A71" s="78"/>
      <c r="B71" s="78"/>
      <c r="C71" s="78"/>
      <c r="D71" s="78"/>
      <c r="E71" s="78"/>
      <c r="F71" s="78"/>
      <c r="G71" s="78"/>
      <c r="H71" s="78"/>
    </row>
    <row r="72" spans="1:8" x14ac:dyDescent="0.25">
      <c r="A72" s="78"/>
      <c r="B72" s="78"/>
      <c r="C72" s="78"/>
      <c r="D72" s="78"/>
      <c r="E72" s="78"/>
      <c r="F72" s="78"/>
      <c r="G72" s="78"/>
      <c r="H72" s="78"/>
    </row>
    <row r="73" spans="1:8" x14ac:dyDescent="0.25">
      <c r="A73" s="78"/>
      <c r="B73" s="78"/>
      <c r="C73" s="78"/>
      <c r="D73" s="78"/>
      <c r="E73" s="78"/>
      <c r="F73" s="78"/>
      <c r="G73" s="78"/>
      <c r="H73" s="78"/>
    </row>
    <row r="74" spans="1:8" x14ac:dyDescent="0.25">
      <c r="A74" s="78"/>
      <c r="B74" s="78"/>
      <c r="C74" s="78"/>
      <c r="D74" s="78"/>
      <c r="E74" s="78"/>
      <c r="F74" s="78"/>
      <c r="G74" s="78"/>
      <c r="H74" s="78"/>
    </row>
    <row r="75" spans="1:8" x14ac:dyDescent="0.25">
      <c r="A75" s="78"/>
      <c r="B75" s="78"/>
      <c r="C75" s="78"/>
      <c r="D75" s="78"/>
      <c r="E75" s="78"/>
      <c r="F75" s="78"/>
      <c r="G75" s="78"/>
      <c r="H75" s="78"/>
    </row>
    <row r="76" spans="1:8" x14ac:dyDescent="0.25">
      <c r="A76" s="78"/>
      <c r="B76" s="78"/>
      <c r="C76" s="78"/>
      <c r="D76" s="78"/>
      <c r="E76" s="78"/>
      <c r="F76" s="78"/>
      <c r="G76" s="78"/>
      <c r="H76" s="78"/>
    </row>
    <row r="77" spans="1:8" x14ac:dyDescent="0.25">
      <c r="A77" s="78"/>
      <c r="B77" s="78"/>
      <c r="C77" s="78"/>
      <c r="D77" s="78"/>
      <c r="E77" s="78"/>
      <c r="F77" s="78"/>
      <c r="G77" s="78"/>
      <c r="H77" s="78"/>
    </row>
    <row r="78" spans="1:8" x14ac:dyDescent="0.25">
      <c r="A78" s="78"/>
      <c r="B78" s="78"/>
      <c r="C78" s="78"/>
      <c r="D78" s="78"/>
      <c r="E78" s="78"/>
      <c r="F78" s="78"/>
      <c r="G78" s="78"/>
      <c r="H78" s="78"/>
    </row>
    <row r="79" spans="1:8" x14ac:dyDescent="0.25">
      <c r="A79" s="78"/>
      <c r="B79" s="78"/>
      <c r="C79" s="78"/>
      <c r="D79" s="78"/>
      <c r="E79" s="78"/>
      <c r="F79" s="78"/>
      <c r="G79" s="78"/>
      <c r="H79" s="78"/>
    </row>
    <row r="80" spans="1:8" x14ac:dyDescent="0.25">
      <c r="A80" s="78"/>
      <c r="B80" s="78"/>
      <c r="C80" s="78"/>
      <c r="D80" s="78"/>
      <c r="E80" s="78"/>
      <c r="F80" s="78"/>
      <c r="G80" s="78"/>
      <c r="H80" s="78"/>
    </row>
    <row r="81" spans="1:8" x14ac:dyDescent="0.25">
      <c r="A81" s="78"/>
      <c r="B81" s="78"/>
      <c r="C81" s="78"/>
      <c r="D81" s="78"/>
      <c r="E81" s="78"/>
      <c r="F81" s="78"/>
      <c r="G81" s="78"/>
      <c r="H81" s="78"/>
    </row>
    <row r="82" spans="1:8" x14ac:dyDescent="0.25">
      <c r="A82" s="78"/>
      <c r="B82" s="78"/>
      <c r="C82" s="78"/>
      <c r="D82" s="78"/>
      <c r="E82" s="78"/>
      <c r="F82" s="78"/>
      <c r="G82" s="78"/>
      <c r="H82" s="78"/>
    </row>
    <row r="83" spans="1:8" x14ac:dyDescent="0.25">
      <c r="A83" s="78"/>
      <c r="B83" s="78"/>
      <c r="C83" s="78"/>
      <c r="D83" s="78"/>
      <c r="E83" s="78"/>
      <c r="F83" s="78"/>
      <c r="G83" s="78"/>
      <c r="H83" s="78"/>
    </row>
    <row r="84" spans="1:8" x14ac:dyDescent="0.25">
      <c r="A84" s="78"/>
      <c r="B84" s="78"/>
      <c r="C84" s="78"/>
      <c r="D84" s="78"/>
      <c r="E84" s="78"/>
      <c r="F84" s="78"/>
      <c r="G84" s="78"/>
      <c r="H84" s="78"/>
    </row>
    <row r="85" spans="1:8" x14ac:dyDescent="0.25">
      <c r="A85" s="78"/>
      <c r="B85" s="78"/>
      <c r="C85" s="78"/>
      <c r="D85" s="78"/>
      <c r="E85" s="78"/>
      <c r="F85" s="78"/>
      <c r="G85" s="78"/>
      <c r="H85" s="78"/>
    </row>
    <row r="86" spans="1:8" x14ac:dyDescent="0.25">
      <c r="A86" s="78"/>
      <c r="B86" s="78"/>
      <c r="C86" s="78"/>
      <c r="D86" s="78"/>
      <c r="E86" s="78"/>
      <c r="F86" s="78"/>
      <c r="G86" s="78"/>
      <c r="H86" s="78"/>
    </row>
    <row r="87" spans="1:8" x14ac:dyDescent="0.25">
      <c r="A87" s="78"/>
      <c r="B87" s="78"/>
      <c r="C87" s="78"/>
      <c r="D87" s="78"/>
      <c r="E87" s="78"/>
      <c r="F87" s="78"/>
      <c r="G87" s="78"/>
      <c r="H87" s="78"/>
    </row>
    <row r="88" spans="1:8" x14ac:dyDescent="0.25">
      <c r="A88" s="78"/>
      <c r="B88" s="78"/>
      <c r="C88" s="78"/>
      <c r="D88" s="78"/>
      <c r="E88" s="78"/>
      <c r="F88" s="78"/>
      <c r="G88" s="78"/>
      <c r="H88" s="78"/>
    </row>
    <row r="89" spans="1:8" x14ac:dyDescent="0.25">
      <c r="A89" s="78"/>
      <c r="B89" s="78"/>
      <c r="C89" s="78"/>
      <c r="D89" s="78"/>
      <c r="E89" s="78"/>
      <c r="F89" s="78"/>
      <c r="G89" s="78"/>
      <c r="H89" s="78"/>
    </row>
    <row r="90" spans="1:8" x14ac:dyDescent="0.25">
      <c r="A90" s="78"/>
      <c r="B90" s="78"/>
      <c r="C90" s="78"/>
      <c r="D90" s="78"/>
      <c r="E90" s="78"/>
      <c r="F90" s="78"/>
      <c r="G90" s="78"/>
      <c r="H90" s="78"/>
    </row>
    <row r="91" spans="1:8" x14ac:dyDescent="0.25">
      <c r="A91" s="78"/>
      <c r="B91" s="78"/>
      <c r="C91" s="78"/>
      <c r="D91" s="78"/>
      <c r="E91" s="78"/>
      <c r="F91" s="78"/>
      <c r="G91" s="78"/>
      <c r="H91" s="78"/>
    </row>
    <row r="92" spans="1:8" x14ac:dyDescent="0.25">
      <c r="A92" s="78"/>
      <c r="B92" s="78"/>
      <c r="C92" s="78"/>
      <c r="D92" s="78"/>
      <c r="E92" s="78"/>
      <c r="F92" s="78"/>
      <c r="G92" s="78"/>
      <c r="H92" s="78"/>
    </row>
  </sheetData>
  <sheetProtection selectLockedCells="1"/>
  <customSheetViews>
    <customSheetView guid="{45231D30-7B44-4C70-A3D1-9AF2C30142B4}" showGridLines="0">
      <selection activeCell="A2" sqref="A2:F2"/>
      <pageMargins left="0.7" right="0.7" top="0.75" bottom="0.75" header="0.3" footer="0.3"/>
      <pageSetup orientation="portrait" horizontalDpi="0" verticalDpi="0" r:id="rId1"/>
    </customSheetView>
  </customSheetViews>
  <mergeCells count="5">
    <mergeCell ref="B25:I25"/>
    <mergeCell ref="B21:I21"/>
    <mergeCell ref="A2:F2"/>
    <mergeCell ref="A3:H3"/>
    <mergeCell ref="A1:H1"/>
  </mergeCell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27"/>
  <sheetViews>
    <sheetView workbookViewId="0">
      <selection activeCell="E42" sqref="E42"/>
    </sheetView>
  </sheetViews>
  <sheetFormatPr defaultRowHeight="15" x14ac:dyDescent="0.25"/>
  <cols>
    <col min="1" max="1" width="47.140625" customWidth="1"/>
    <col min="2" max="2" width="11.140625" customWidth="1"/>
    <col min="4" max="4" width="10.28515625" customWidth="1"/>
    <col min="5" max="5" width="12.7109375" customWidth="1"/>
    <col min="6" max="6" width="10" customWidth="1"/>
    <col min="7" max="7" width="11.7109375" customWidth="1"/>
    <col min="8" max="8" width="11.28515625" customWidth="1"/>
    <col min="9" max="9" width="11.140625" customWidth="1"/>
    <col min="10" max="10" width="14.42578125" customWidth="1"/>
    <col min="11" max="11" width="1.42578125" hidden="1" customWidth="1"/>
    <col min="12" max="12" width="19.140625" hidden="1" customWidth="1"/>
    <col min="13" max="13" width="1" hidden="1" customWidth="1"/>
    <col min="14" max="14" width="11.7109375" hidden="1" customWidth="1"/>
    <col min="15" max="15" width="30.28515625" hidden="1" customWidth="1"/>
    <col min="16" max="16" width="1.42578125" bestFit="1" customWidth="1"/>
    <col min="17" max="20" width="9.140625" customWidth="1"/>
    <col min="21" max="21" width="5.85546875" customWidth="1"/>
    <col min="22" max="26" width="9.140625" customWidth="1"/>
    <col min="27" max="27" width="6.7109375" customWidth="1"/>
    <col min="28" max="34" width="9.140625" customWidth="1"/>
    <col min="35" max="35" width="8.42578125" customWidth="1"/>
    <col min="36" max="52" width="9.140625" customWidth="1"/>
    <col min="53" max="53" width="4.28515625" customWidth="1"/>
  </cols>
  <sheetData>
    <row r="1" spans="1:67" ht="39.75" customHeight="1" x14ac:dyDescent="0.25">
      <c r="A1" s="660" t="s">
        <v>318</v>
      </c>
      <c r="B1" s="661"/>
      <c r="C1" s="661"/>
      <c r="D1" s="661"/>
      <c r="E1" s="662"/>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row>
    <row r="2" spans="1:67" x14ac:dyDescent="0.25">
      <c r="A2" s="670"/>
      <c r="B2" s="668" t="s">
        <v>188</v>
      </c>
      <c r="C2" s="669" t="s">
        <v>189</v>
      </c>
      <c r="D2" s="669" t="s">
        <v>190</v>
      </c>
      <c r="E2" s="651" t="s">
        <v>191</v>
      </c>
      <c r="F2" s="78"/>
      <c r="G2" s="665" t="s">
        <v>77</v>
      </c>
      <c r="H2" s="665"/>
      <c r="I2" s="665"/>
      <c r="J2" s="666"/>
      <c r="K2" s="78"/>
      <c r="L2" s="78" t="s">
        <v>270</v>
      </c>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row>
    <row r="3" spans="1:67" x14ac:dyDescent="0.25">
      <c r="A3" s="670"/>
      <c r="B3" s="668"/>
      <c r="C3" s="669"/>
      <c r="D3" s="669"/>
      <c r="E3" s="651"/>
      <c r="F3" s="78"/>
      <c r="G3" s="667"/>
      <c r="H3" s="667"/>
      <c r="I3" s="667"/>
      <c r="J3" s="666"/>
      <c r="K3" s="78"/>
      <c r="L3" s="618" t="s">
        <v>266</v>
      </c>
      <c r="M3" s="619"/>
      <c r="N3" s="651" t="s">
        <v>191</v>
      </c>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row>
    <row r="4" spans="1:67" ht="15" customHeight="1" x14ac:dyDescent="0.25">
      <c r="A4" s="670"/>
      <c r="B4" s="668"/>
      <c r="C4" s="669"/>
      <c r="D4" s="669"/>
      <c r="E4" s="651"/>
      <c r="F4" s="78"/>
      <c r="G4" s="667"/>
      <c r="H4" s="667"/>
      <c r="I4" s="667"/>
      <c r="J4" s="666"/>
      <c r="K4" s="78"/>
      <c r="L4" s="78">
        <v>7962</v>
      </c>
      <c r="M4" s="78"/>
      <c r="N4" s="651"/>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row>
    <row r="5" spans="1:67" ht="15" customHeight="1" x14ac:dyDescent="0.25">
      <c r="A5" s="231" t="s">
        <v>160</v>
      </c>
      <c r="B5" s="322">
        <v>33802</v>
      </c>
      <c r="C5" s="322">
        <v>31160</v>
      </c>
      <c r="D5" s="322">
        <v>46577</v>
      </c>
      <c r="E5" s="322">
        <v>15580</v>
      </c>
      <c r="F5" s="78"/>
      <c r="G5" s="231" t="s">
        <v>78</v>
      </c>
      <c r="H5" s="162" t="s">
        <v>79</v>
      </c>
      <c r="I5" s="162" t="s">
        <v>80</v>
      </c>
      <c r="J5" s="162" t="s">
        <v>81</v>
      </c>
      <c r="K5" s="78"/>
      <c r="L5" s="78"/>
      <c r="M5" s="78"/>
      <c r="N5" s="651"/>
      <c r="O5" s="85" t="s">
        <v>269</v>
      </c>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row>
    <row r="6" spans="1:67" x14ac:dyDescent="0.25">
      <c r="A6" s="231" t="s">
        <v>2</v>
      </c>
      <c r="B6" s="616">
        <v>12834</v>
      </c>
      <c r="C6" s="616">
        <v>12834</v>
      </c>
      <c r="D6" s="616">
        <v>17112</v>
      </c>
      <c r="E6" s="616">
        <v>6417</v>
      </c>
      <c r="F6" s="78"/>
      <c r="G6" s="231" t="s">
        <v>82</v>
      </c>
      <c r="H6" s="230">
        <v>600</v>
      </c>
      <c r="I6" s="230">
        <f>H6*9</f>
        <v>5400</v>
      </c>
      <c r="J6" s="230">
        <f>H6*12</f>
        <v>7200</v>
      </c>
      <c r="K6" s="78"/>
      <c r="M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row>
    <row r="7" spans="1:67" x14ac:dyDescent="0.25">
      <c r="A7" s="231" t="s">
        <v>20</v>
      </c>
      <c r="B7" s="322">
        <v>3496</v>
      </c>
      <c r="C7" s="322">
        <v>3496</v>
      </c>
      <c r="D7" s="322">
        <v>4713</v>
      </c>
      <c r="E7" s="322">
        <v>1576</v>
      </c>
      <c r="F7" s="78"/>
      <c r="G7" s="231" t="s">
        <v>198</v>
      </c>
      <c r="H7" s="230">
        <v>400</v>
      </c>
      <c r="I7" s="230">
        <f>H7*9</f>
        <v>3600</v>
      </c>
      <c r="J7" s="230">
        <f>H7*12</f>
        <v>4800</v>
      </c>
      <c r="K7" s="78"/>
      <c r="L7" s="613"/>
      <c r="M7" s="613"/>
      <c r="N7" s="613"/>
      <c r="O7" s="613"/>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row>
    <row r="8" spans="1:67" x14ac:dyDescent="0.25">
      <c r="A8" s="229" t="s">
        <v>14</v>
      </c>
      <c r="B8" s="322">
        <f>SUM(B5:B7)</f>
        <v>50132</v>
      </c>
      <c r="C8" s="322">
        <f>SUM(C5:C7)</f>
        <v>47490</v>
      </c>
      <c r="D8" s="322">
        <f>SUM(D5:D7)</f>
        <v>68402</v>
      </c>
      <c r="E8" s="322">
        <f>SUM(E5:E7)</f>
        <v>23573</v>
      </c>
      <c r="F8" s="78"/>
      <c r="G8" s="78"/>
      <c r="H8" s="78"/>
      <c r="I8" s="78"/>
      <c r="J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row>
    <row r="9" spans="1:67" x14ac:dyDescent="0.25">
      <c r="A9" s="78"/>
      <c r="B9" s="78"/>
      <c r="C9" s="78"/>
      <c r="D9" s="78"/>
      <c r="E9" s="78"/>
      <c r="F9" s="78"/>
      <c r="G9" s="78"/>
      <c r="H9" s="78"/>
      <c r="I9" s="78"/>
      <c r="J9" s="78"/>
      <c r="K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row>
    <row r="10" spans="1:67" ht="21.75" customHeight="1" x14ac:dyDescent="0.35">
      <c r="A10" s="663" t="s">
        <v>328</v>
      </c>
      <c r="B10" s="664"/>
      <c r="C10" s="664"/>
      <c r="D10" s="664"/>
      <c r="E10" s="664"/>
      <c r="F10" s="664"/>
      <c r="G10" s="664"/>
      <c r="H10" s="664"/>
      <c r="I10" s="664"/>
      <c r="J10" s="664"/>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row>
    <row r="11" spans="1:67" ht="45" customHeight="1" x14ac:dyDescent="0.25">
      <c r="A11" s="659" t="s">
        <v>192</v>
      </c>
      <c r="B11" s="659"/>
      <c r="C11" s="659"/>
      <c r="D11" s="659"/>
      <c r="E11" s="659"/>
      <c r="F11" s="318" t="s">
        <v>193</v>
      </c>
      <c r="G11" s="318" t="s">
        <v>194</v>
      </c>
      <c r="H11" s="318" t="s">
        <v>195</v>
      </c>
      <c r="I11" s="318" t="s">
        <v>196</v>
      </c>
      <c r="J11" s="318" t="s">
        <v>197</v>
      </c>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row>
    <row r="12" spans="1:67" ht="15" customHeight="1" x14ac:dyDescent="0.25">
      <c r="A12" s="654" t="s">
        <v>174</v>
      </c>
      <c r="B12" s="654"/>
      <c r="C12" s="654"/>
      <c r="D12" s="654"/>
      <c r="E12" s="654"/>
      <c r="F12" s="319">
        <v>7876</v>
      </c>
      <c r="G12" s="254">
        <f>F12*3</f>
        <v>23628</v>
      </c>
      <c r="H12" s="253">
        <v>12</v>
      </c>
      <c r="I12" s="320">
        <f>SUM(D5,G12)</f>
        <v>70205</v>
      </c>
      <c r="J12" s="321">
        <f>SUM(D8,G12)</f>
        <v>92030</v>
      </c>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row>
    <row r="13" spans="1:67" x14ac:dyDescent="0.25">
      <c r="A13" s="654" t="s">
        <v>11</v>
      </c>
      <c r="B13" s="654"/>
      <c r="C13" s="654"/>
      <c r="D13" s="654"/>
      <c r="E13" s="654"/>
      <c r="F13" s="319">
        <v>6092</v>
      </c>
      <c r="G13" s="254">
        <f t="shared" ref="G13:G19" si="0">F13*2</f>
        <v>12184</v>
      </c>
      <c r="H13" s="253">
        <v>9</v>
      </c>
      <c r="I13" s="320">
        <f>SUM(C5,G13)</f>
        <v>43344</v>
      </c>
      <c r="J13" s="321">
        <f>SUM(C8,G13)</f>
        <v>59674</v>
      </c>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row>
    <row r="14" spans="1:67" ht="15" customHeight="1" x14ac:dyDescent="0.25">
      <c r="A14" s="654" t="s">
        <v>15</v>
      </c>
      <c r="B14" s="654"/>
      <c r="C14" s="654"/>
      <c r="D14" s="654"/>
      <c r="E14" s="654"/>
      <c r="F14" s="319">
        <v>1709</v>
      </c>
      <c r="G14" s="254">
        <f t="shared" si="0"/>
        <v>3418</v>
      </c>
      <c r="H14" s="253">
        <v>9</v>
      </c>
      <c r="I14" s="320">
        <f>SUM(C5,G14)</f>
        <v>34578</v>
      </c>
      <c r="J14" s="321">
        <f>SUM(C8,G14)</f>
        <v>50908</v>
      </c>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row>
    <row r="15" spans="1:67" ht="15" customHeight="1" x14ac:dyDescent="0.25">
      <c r="A15" s="654" t="s">
        <v>17</v>
      </c>
      <c r="B15" s="654"/>
      <c r="C15" s="654"/>
      <c r="D15" s="654"/>
      <c r="E15" s="654"/>
      <c r="F15" s="319">
        <v>4061</v>
      </c>
      <c r="G15" s="254">
        <f t="shared" si="0"/>
        <v>8122</v>
      </c>
      <c r="H15" s="253">
        <v>9</v>
      </c>
      <c r="I15" s="320">
        <f>SUM(C5,G15)</f>
        <v>39282</v>
      </c>
      <c r="J15" s="321">
        <f>SUM(C8,G15)</f>
        <v>55612</v>
      </c>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row>
    <row r="16" spans="1:67" ht="15" customHeight="1" x14ac:dyDescent="0.25">
      <c r="A16" s="654" t="s">
        <v>75</v>
      </c>
      <c r="B16" s="654"/>
      <c r="C16" s="654"/>
      <c r="D16" s="654"/>
      <c r="E16" s="654"/>
      <c r="F16" s="319">
        <v>5556</v>
      </c>
      <c r="G16" s="254">
        <f t="shared" si="0"/>
        <v>11112</v>
      </c>
      <c r="H16" s="253">
        <v>9</v>
      </c>
      <c r="I16" s="320">
        <f>SUM(C5,G16)</f>
        <v>42272</v>
      </c>
      <c r="J16" s="321">
        <f>SUM(C8,G16)</f>
        <v>58602</v>
      </c>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row>
    <row r="17" spans="1:67" ht="15" customHeight="1" x14ac:dyDescent="0.25">
      <c r="A17" s="654" t="s">
        <v>24</v>
      </c>
      <c r="B17" s="654"/>
      <c r="C17" s="654"/>
      <c r="D17" s="654"/>
      <c r="E17" s="654"/>
      <c r="F17" s="319">
        <v>3320</v>
      </c>
      <c r="G17" s="254">
        <f t="shared" si="0"/>
        <v>6640</v>
      </c>
      <c r="H17" s="253">
        <v>9</v>
      </c>
      <c r="I17" s="320">
        <f>SUM(C5,G17)</f>
        <v>37800</v>
      </c>
      <c r="J17" s="321">
        <f>SUM(C8,G17)</f>
        <v>54130</v>
      </c>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row>
    <row r="18" spans="1:67" ht="15" customHeight="1" x14ac:dyDescent="0.25">
      <c r="A18" s="654" t="s">
        <v>26</v>
      </c>
      <c r="B18" s="654"/>
      <c r="C18" s="654"/>
      <c r="D18" s="654"/>
      <c r="E18" s="654"/>
      <c r="F18" s="319">
        <v>2014</v>
      </c>
      <c r="G18" s="254">
        <f t="shared" si="0"/>
        <v>4028</v>
      </c>
      <c r="H18" s="253">
        <v>9</v>
      </c>
      <c r="I18" s="320">
        <f>SUM(C5,G18)</f>
        <v>35188</v>
      </c>
      <c r="J18" s="321">
        <f>SUM(C8,G18)</f>
        <v>51518</v>
      </c>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row>
    <row r="19" spans="1:67" ht="15" customHeight="1" x14ac:dyDescent="0.25">
      <c r="A19" s="654" t="s">
        <v>28</v>
      </c>
      <c r="B19" s="654"/>
      <c r="C19" s="654"/>
      <c r="D19" s="654"/>
      <c r="E19" s="654"/>
      <c r="F19" s="319">
        <v>5039</v>
      </c>
      <c r="G19" s="254">
        <f t="shared" si="0"/>
        <v>10078</v>
      </c>
      <c r="H19" s="253">
        <v>9</v>
      </c>
      <c r="I19" s="320">
        <f>SUM(C5,G19)</f>
        <v>41238</v>
      </c>
      <c r="J19" s="321">
        <f>SUM(C8,G19)</f>
        <v>57568</v>
      </c>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row>
    <row r="20" spans="1:67" ht="15" customHeight="1" x14ac:dyDescent="0.25">
      <c r="A20" s="654" t="s">
        <v>31</v>
      </c>
      <c r="B20" s="654"/>
      <c r="C20" s="654"/>
      <c r="D20" s="654"/>
      <c r="E20" s="654"/>
      <c r="F20" s="319">
        <v>6307</v>
      </c>
      <c r="G20" s="254">
        <f>F20*3</f>
        <v>18921</v>
      </c>
      <c r="H20" s="253">
        <v>12</v>
      </c>
      <c r="I20" s="320">
        <f>SUM(D5,G20)</f>
        <v>65498</v>
      </c>
      <c r="J20" s="321">
        <f>SUM(D8,G20)</f>
        <v>87323</v>
      </c>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row>
    <row r="21" spans="1:67" ht="15" customHeight="1" x14ac:dyDescent="0.25">
      <c r="A21" s="654" t="s">
        <v>32</v>
      </c>
      <c r="B21" s="654"/>
      <c r="C21" s="654"/>
      <c r="D21" s="654"/>
      <c r="E21" s="654"/>
      <c r="F21" s="319">
        <v>4664</v>
      </c>
      <c r="G21" s="254">
        <f>F21*3</f>
        <v>13992</v>
      </c>
      <c r="H21" s="253">
        <v>12</v>
      </c>
      <c r="I21" s="320">
        <f>SUM(D5,G21)</f>
        <v>60569</v>
      </c>
      <c r="J21" s="321">
        <f>SUM(D8,G21)</f>
        <v>82394</v>
      </c>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row>
    <row r="22" spans="1:67" ht="15" customHeight="1" x14ac:dyDescent="0.25">
      <c r="A22" s="654" t="s">
        <v>268</v>
      </c>
      <c r="B22" s="654"/>
      <c r="C22" s="654"/>
      <c r="D22" s="654"/>
      <c r="E22" s="654"/>
      <c r="F22" s="319">
        <v>3885</v>
      </c>
      <c r="G22" s="254">
        <f>(F22*3)</f>
        <v>11655</v>
      </c>
      <c r="H22" s="253">
        <v>12</v>
      </c>
      <c r="I22" s="320">
        <f>SUM(C5,L4,G22)</f>
        <v>50777</v>
      </c>
      <c r="J22" s="321">
        <f>SUM(D6,D7,I22)</f>
        <v>72602</v>
      </c>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row>
    <row r="23" spans="1:67" ht="15" customHeight="1" x14ac:dyDescent="0.25">
      <c r="A23" s="654" t="s">
        <v>34</v>
      </c>
      <c r="B23" s="654"/>
      <c r="C23" s="654"/>
      <c r="D23" s="654"/>
      <c r="E23" s="654"/>
      <c r="F23" s="319">
        <v>2281</v>
      </c>
      <c r="G23" s="254">
        <f>F23*3</f>
        <v>6843</v>
      </c>
      <c r="H23" s="253">
        <v>12</v>
      </c>
      <c r="I23" s="320">
        <f>SUM(D5,G23)</f>
        <v>53420</v>
      </c>
      <c r="J23" s="321">
        <f>SUM(D8,G23)</f>
        <v>75245</v>
      </c>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row>
    <row r="24" spans="1:67" x14ac:dyDescent="0.25">
      <c r="A24" s="654" t="s">
        <v>36</v>
      </c>
      <c r="B24" s="654"/>
      <c r="C24" s="654"/>
      <c r="D24" s="654"/>
      <c r="E24" s="654"/>
      <c r="F24" s="319">
        <v>2281</v>
      </c>
      <c r="G24" s="254">
        <f>F24*3</f>
        <v>6843</v>
      </c>
      <c r="H24" s="253">
        <v>12</v>
      </c>
      <c r="I24" s="320">
        <f>SUM(D5,G24)</f>
        <v>53420</v>
      </c>
      <c r="J24" s="321">
        <f>SUM(D8,G24)</f>
        <v>75245</v>
      </c>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row>
    <row r="25" spans="1:67" ht="15" customHeight="1" x14ac:dyDescent="0.25">
      <c r="A25" s="654" t="s">
        <v>76</v>
      </c>
      <c r="B25" s="654"/>
      <c r="C25" s="654"/>
      <c r="D25" s="654"/>
      <c r="E25" s="654"/>
      <c r="F25" s="319">
        <v>1709</v>
      </c>
      <c r="G25" s="254">
        <f>F25*3</f>
        <v>5127</v>
      </c>
      <c r="H25" s="253">
        <v>12</v>
      </c>
      <c r="I25" s="320">
        <f>SUM(D5,G25)</f>
        <v>51704</v>
      </c>
      <c r="J25" s="321">
        <f>SUM(D8,G25)</f>
        <v>73529</v>
      </c>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row>
    <row r="26" spans="1:67" ht="15" customHeight="1" x14ac:dyDescent="0.25">
      <c r="A26" s="654" t="s">
        <v>153</v>
      </c>
      <c r="B26" s="654"/>
      <c r="C26" s="654"/>
      <c r="D26" s="654"/>
      <c r="E26" s="654"/>
      <c r="F26" s="319">
        <v>3420</v>
      </c>
      <c r="G26" s="254">
        <f>F26*2</f>
        <v>6840</v>
      </c>
      <c r="H26" s="253">
        <v>9</v>
      </c>
      <c r="I26" s="320">
        <f>SUM(C5,G26)</f>
        <v>38000</v>
      </c>
      <c r="J26" s="321">
        <f>SUM(C8,G26)</f>
        <v>54330</v>
      </c>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row>
    <row r="27" spans="1:67" ht="15" customHeight="1" x14ac:dyDescent="0.25">
      <c r="A27" s="654" t="s">
        <v>267</v>
      </c>
      <c r="B27" s="654"/>
      <c r="C27" s="654"/>
      <c r="D27" s="654"/>
      <c r="E27" s="654"/>
      <c r="F27" s="319">
        <v>4981</v>
      </c>
      <c r="G27" s="254">
        <f>(F27*3)</f>
        <v>14943</v>
      </c>
      <c r="H27" s="253">
        <v>12</v>
      </c>
      <c r="I27" s="320">
        <f>SUM(C5,L4,G27)</f>
        <v>54065</v>
      </c>
      <c r="J27" s="321">
        <f>SUM(D6,D7,I27)</f>
        <v>75890</v>
      </c>
      <c r="K27" s="78" t="s">
        <v>199</v>
      </c>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row>
    <row r="28" spans="1:67" s="214" customFormat="1" ht="15" customHeight="1" x14ac:dyDescent="0.25">
      <c r="A28" s="639" t="s">
        <v>312</v>
      </c>
      <c r="B28" s="640"/>
      <c r="C28" s="640"/>
      <c r="D28" s="640"/>
      <c r="E28" s="641"/>
      <c r="F28" s="319">
        <v>2786</v>
      </c>
      <c r="G28" s="254">
        <v>8358</v>
      </c>
      <c r="H28" s="253">
        <v>12</v>
      </c>
      <c r="I28" s="320">
        <v>54935</v>
      </c>
      <c r="J28" s="321">
        <v>76760</v>
      </c>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row>
    <row r="29" spans="1:67" x14ac:dyDescent="0.25">
      <c r="B29" s="78"/>
      <c r="C29" s="78"/>
      <c r="D29" s="78"/>
      <c r="E29" s="78"/>
      <c r="F29" s="78"/>
      <c r="G29" s="78"/>
      <c r="H29" s="78"/>
      <c r="I29" s="78"/>
      <c r="J29" s="78"/>
      <c r="K29" s="78" t="s">
        <v>199</v>
      </c>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row>
    <row r="30" spans="1:67" s="214" customFormat="1" ht="21" x14ac:dyDescent="0.35">
      <c r="A30" s="655" t="s">
        <v>161</v>
      </c>
      <c r="B30" s="655"/>
      <c r="C30" s="655"/>
      <c r="D30" s="655"/>
      <c r="E30" s="655"/>
      <c r="F30" s="655"/>
      <c r="G30" s="655"/>
      <c r="H30" s="655"/>
      <c r="I30" s="655"/>
      <c r="J30" s="655"/>
      <c r="K30" s="78"/>
      <c r="L30" s="78"/>
      <c r="M30" s="78"/>
      <c r="N30" s="78"/>
      <c r="O30" s="78"/>
      <c r="P30" s="78" t="s">
        <v>199</v>
      </c>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row>
    <row r="31" spans="1:67" ht="23.25" customHeight="1" x14ac:dyDescent="0.25">
      <c r="A31" s="656" t="s">
        <v>162</v>
      </c>
      <c r="B31" s="656"/>
      <c r="C31" s="656"/>
      <c r="D31" s="656"/>
      <c r="E31" s="656"/>
      <c r="F31" s="656"/>
      <c r="G31" s="656"/>
      <c r="H31" s="656"/>
      <c r="I31" s="656"/>
      <c r="J31" s="656"/>
      <c r="K31" s="656"/>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row>
    <row r="32" spans="1:67" ht="21.75" customHeight="1" x14ac:dyDescent="0.25">
      <c r="A32" s="657" t="s">
        <v>163</v>
      </c>
      <c r="B32" s="657"/>
      <c r="C32" s="657"/>
      <c r="D32" s="657"/>
      <c r="E32" s="657"/>
      <c r="F32" s="657"/>
      <c r="G32" s="657"/>
      <c r="H32" s="657"/>
      <c r="I32" s="657"/>
      <c r="J32" s="657"/>
      <c r="K32" s="657"/>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row>
    <row r="33" spans="1:67" ht="21.75" customHeight="1" x14ac:dyDescent="0.25">
      <c r="A33" s="653" t="s">
        <v>164</v>
      </c>
      <c r="B33" s="653"/>
      <c r="C33" s="653"/>
      <c r="D33" s="653"/>
      <c r="E33" s="653"/>
      <c r="F33" s="653"/>
      <c r="G33" s="653"/>
      <c r="H33" s="653"/>
      <c r="I33" s="653"/>
      <c r="J33" s="653"/>
      <c r="K33" s="327"/>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row>
    <row r="34" spans="1:67" x14ac:dyDescent="0.25">
      <c r="A34" s="658"/>
      <c r="B34" s="658"/>
      <c r="C34" s="658"/>
      <c r="D34" s="658"/>
      <c r="E34" s="658"/>
      <c r="F34" s="658"/>
      <c r="G34" s="658"/>
      <c r="H34" s="658"/>
      <c r="I34" s="658"/>
      <c r="J34" s="658"/>
      <c r="K34" s="65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row>
    <row r="35" spans="1:67" ht="72.75" customHeight="1" x14ac:dyDescent="0.25">
      <c r="A35" s="652" t="s">
        <v>143</v>
      </c>
      <c r="B35" s="652"/>
      <c r="C35" s="652"/>
      <c r="D35" s="652"/>
      <c r="E35" s="652"/>
      <c r="F35" s="652"/>
      <c r="G35" s="652"/>
      <c r="H35" s="652"/>
      <c r="I35" s="652"/>
      <c r="J35" s="652"/>
      <c r="K35" s="326"/>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325"/>
      <c r="AY35" s="325"/>
      <c r="AZ35" s="325"/>
      <c r="BA35" s="325"/>
      <c r="BB35" s="78"/>
      <c r="BC35" s="78"/>
      <c r="BD35" s="78"/>
      <c r="BE35" s="78"/>
      <c r="BF35" s="78"/>
      <c r="BG35" s="78"/>
      <c r="BH35" s="78"/>
      <c r="BI35" s="78"/>
      <c r="BJ35" s="78"/>
      <c r="BK35" s="78"/>
      <c r="BL35" s="78"/>
      <c r="BM35" s="78"/>
      <c r="BN35" s="78"/>
      <c r="BO35" s="78"/>
    </row>
    <row r="36" spans="1:67" x14ac:dyDescent="0.25">
      <c r="A36" s="78"/>
      <c r="B36" s="78"/>
      <c r="C36" s="78"/>
      <c r="D36" s="78"/>
      <c r="E36" s="78"/>
      <c r="F36" s="78"/>
      <c r="G36" s="78"/>
      <c r="H36" s="78"/>
      <c r="I36" s="78"/>
      <c r="J36" s="78"/>
      <c r="K36" s="78"/>
    </row>
    <row r="37" spans="1:67" x14ac:dyDescent="0.25">
      <c r="A37" s="328" t="s">
        <v>169</v>
      </c>
      <c r="B37" s="328"/>
      <c r="C37" s="328"/>
      <c r="D37" s="328"/>
      <c r="E37" s="328"/>
      <c r="F37" s="328"/>
      <c r="G37" s="328"/>
      <c r="H37" s="328"/>
      <c r="I37" s="328"/>
      <c r="J37" s="32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row>
    <row r="38" spans="1:67" x14ac:dyDescent="0.25">
      <c r="A38" s="328" t="s">
        <v>170</v>
      </c>
      <c r="B38" s="328"/>
      <c r="C38" s="328"/>
      <c r="D38" s="328"/>
      <c r="E38" s="328"/>
      <c r="F38" s="328"/>
      <c r="G38" s="328"/>
      <c r="H38" s="328"/>
      <c r="I38" s="328"/>
      <c r="J38" s="32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row>
    <row r="39" spans="1:67" x14ac:dyDescent="0.25">
      <c r="A39" s="78"/>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row>
    <row r="40" spans="1:67" x14ac:dyDescent="0.25">
      <c r="A40" s="623" t="s">
        <v>296</v>
      </c>
      <c r="B40" s="158"/>
      <c r="C40" s="15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row>
    <row r="41" spans="1:67" x14ac:dyDescent="0.25">
      <c r="A41" s="624" t="s">
        <v>279</v>
      </c>
      <c r="B41" s="158"/>
      <c r="C41" s="15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row>
    <row r="42" spans="1:67" x14ac:dyDescent="0.25">
      <c r="A42" s="624" t="s">
        <v>297</v>
      </c>
      <c r="B42" s="158"/>
      <c r="C42" s="15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row>
    <row r="43" spans="1:67" s="214" customFormat="1" x14ac:dyDescent="0.25">
      <c r="A43" s="624" t="s">
        <v>298</v>
      </c>
      <c r="B43" s="158"/>
      <c r="C43" s="15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row>
    <row r="44" spans="1:67" x14ac:dyDescent="0.25">
      <c r="A44" s="624" t="s">
        <v>280</v>
      </c>
      <c r="B44" s="158"/>
      <c r="C44" s="15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row>
    <row r="45" spans="1:67" x14ac:dyDescent="0.25">
      <c r="A45" s="624" t="s">
        <v>281</v>
      </c>
      <c r="B45" s="158"/>
      <c r="C45" s="15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row>
    <row r="46" spans="1:67" x14ac:dyDescent="0.25">
      <c r="A46" s="624" t="s">
        <v>282</v>
      </c>
      <c r="B46" s="158"/>
      <c r="C46" s="15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row>
    <row r="47" spans="1:67" x14ac:dyDescent="0.25">
      <c r="A47" s="624" t="s">
        <v>283</v>
      </c>
      <c r="B47" s="158"/>
      <c r="C47" s="15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row>
    <row r="48" spans="1:67" x14ac:dyDescent="0.25">
      <c r="A48" s="624" t="s">
        <v>284</v>
      </c>
      <c r="B48" s="158"/>
      <c r="C48" s="15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row>
    <row r="49" spans="1:48" x14ac:dyDescent="0.25">
      <c r="A49" s="624" t="s">
        <v>285</v>
      </c>
      <c r="B49" s="158"/>
      <c r="C49" s="15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row>
    <row r="50" spans="1:48" x14ac:dyDescent="0.25">
      <c r="A50" s="624" t="s">
        <v>286</v>
      </c>
      <c r="B50" s="158"/>
      <c r="C50" s="15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row>
    <row r="51" spans="1:48" x14ac:dyDescent="0.25">
      <c r="A51" s="624" t="s">
        <v>287</v>
      </c>
      <c r="B51" s="158"/>
      <c r="C51" s="15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row>
    <row r="52" spans="1:48" x14ac:dyDescent="0.25">
      <c r="A52" s="624" t="s">
        <v>288</v>
      </c>
      <c r="B52" s="158"/>
      <c r="C52" s="15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row>
    <row r="53" spans="1:48" x14ac:dyDescent="0.25">
      <c r="A53" s="624" t="s">
        <v>289</v>
      </c>
      <c r="B53" s="158"/>
      <c r="C53" s="15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row>
    <row r="54" spans="1:48" x14ac:dyDescent="0.25">
      <c r="A54" s="624" t="s">
        <v>290</v>
      </c>
      <c r="B54" s="158"/>
      <c r="C54" s="15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row>
    <row r="55" spans="1:48" x14ac:dyDescent="0.25">
      <c r="A55" s="624" t="s">
        <v>291</v>
      </c>
      <c r="B55" s="158"/>
      <c r="C55" s="15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row>
    <row r="56" spans="1:48" x14ac:dyDescent="0.25">
      <c r="A56" s="624" t="s">
        <v>292</v>
      </c>
      <c r="B56" s="158"/>
      <c r="C56" s="15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row>
    <row r="57" spans="1:48" x14ac:dyDescent="0.25">
      <c r="A57" s="624" t="s">
        <v>299</v>
      </c>
      <c r="B57" s="158"/>
      <c r="C57" s="15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row>
    <row r="58" spans="1:48" x14ac:dyDescent="0.25">
      <c r="A58" s="624" t="s">
        <v>293</v>
      </c>
      <c r="B58" s="158"/>
      <c r="C58" s="15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row>
    <row r="59" spans="1:48" x14ac:dyDescent="0.25">
      <c r="A59" s="624" t="s">
        <v>294</v>
      </c>
      <c r="B59" s="158"/>
      <c r="C59" s="15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row>
    <row r="60" spans="1:48" x14ac:dyDescent="0.25">
      <c r="A60" s="624" t="s">
        <v>295</v>
      </c>
      <c r="B60" s="158"/>
      <c r="C60" s="15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row>
    <row r="61" spans="1:48" x14ac:dyDescent="0.25">
      <c r="A61" s="78"/>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row>
    <row r="62" spans="1:48" x14ac:dyDescent="0.25">
      <c r="A62" s="78"/>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row>
    <row r="63" spans="1:48" x14ac:dyDescent="0.25">
      <c r="A63" s="78"/>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row>
    <row r="64" spans="1:48" x14ac:dyDescent="0.25">
      <c r="A64" s="78"/>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row>
    <row r="65" spans="1:48" x14ac:dyDescent="0.25">
      <c r="A65" s="78"/>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row>
    <row r="66" spans="1:48" x14ac:dyDescent="0.25">
      <c r="A66" s="78"/>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row>
    <row r="67" spans="1:48" x14ac:dyDescent="0.25">
      <c r="A67" s="78"/>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row>
    <row r="68" spans="1:48" x14ac:dyDescent="0.25">
      <c r="A68" s="78"/>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row>
    <row r="69" spans="1:48" x14ac:dyDescent="0.25">
      <c r="A69" s="78"/>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row>
    <row r="70" spans="1:48" x14ac:dyDescent="0.25">
      <c r="A70" s="78"/>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row>
    <row r="71" spans="1:48" x14ac:dyDescent="0.25">
      <c r="A71" s="78"/>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row>
    <row r="72" spans="1:48" x14ac:dyDescent="0.25">
      <c r="A72" s="78"/>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row>
    <row r="73" spans="1:48" x14ac:dyDescent="0.25">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row>
    <row r="74" spans="1:48" x14ac:dyDescent="0.25">
      <c r="A74" s="78"/>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row>
    <row r="75" spans="1:48" x14ac:dyDescent="0.25">
      <c r="A75" s="78"/>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row>
    <row r="76" spans="1:48" x14ac:dyDescent="0.25">
      <c r="A76" s="78"/>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row>
    <row r="77" spans="1:48" x14ac:dyDescent="0.25">
      <c r="A77" s="78"/>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row>
    <row r="78" spans="1:48" x14ac:dyDescent="0.25">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row>
    <row r="79" spans="1:48" x14ac:dyDescent="0.25">
      <c r="A79" s="78"/>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row>
    <row r="80" spans="1:48" x14ac:dyDescent="0.25">
      <c r="A80" s="78"/>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row>
    <row r="81" spans="1:40" x14ac:dyDescent="0.25">
      <c r="A81" s="78"/>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row>
    <row r="82" spans="1:40" x14ac:dyDescent="0.25">
      <c r="A82" s="78"/>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row>
    <row r="83" spans="1:40" x14ac:dyDescent="0.25">
      <c r="A83" s="78"/>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row>
    <row r="84" spans="1:40" x14ac:dyDescent="0.25">
      <c r="A84" s="78"/>
      <c r="B84" s="78"/>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row>
    <row r="85" spans="1:40" x14ac:dyDescent="0.25">
      <c r="A85" s="78"/>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row>
    <row r="86" spans="1:40" x14ac:dyDescent="0.25">
      <c r="A86" s="78"/>
      <c r="B86" s="78"/>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row>
    <row r="87" spans="1:40" x14ac:dyDescent="0.25">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row>
    <row r="88" spans="1:40" x14ac:dyDescent="0.25">
      <c r="A88" s="78"/>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row>
    <row r="89" spans="1:40" x14ac:dyDescent="0.25">
      <c r="A89" s="78"/>
      <c r="B89" s="78"/>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row>
    <row r="90" spans="1:40" x14ac:dyDescent="0.25">
      <c r="A90" s="78"/>
      <c r="B90" s="7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row>
    <row r="91" spans="1:40" x14ac:dyDescent="0.25">
      <c r="A91" s="78"/>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row>
    <row r="92" spans="1:40" x14ac:dyDescent="0.25">
      <c r="A92" s="78"/>
      <c r="B92" s="78"/>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row>
    <row r="93" spans="1:40" x14ac:dyDescent="0.25">
      <c r="A93" s="78"/>
      <c r="B93" s="78"/>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row>
    <row r="94" spans="1:40" x14ac:dyDescent="0.25">
      <c r="A94" s="78"/>
      <c r="B94" s="78"/>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row>
    <row r="95" spans="1:40" x14ac:dyDescent="0.25">
      <c r="A95" s="78"/>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row>
    <row r="96" spans="1:40" x14ac:dyDescent="0.25">
      <c r="A96" s="78"/>
      <c r="B96" s="78"/>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row>
    <row r="97" spans="1:40" x14ac:dyDescent="0.25">
      <c r="A97" s="78"/>
      <c r="B97" s="78"/>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row>
    <row r="98" spans="1:40" x14ac:dyDescent="0.25">
      <c r="A98" s="78"/>
      <c r="B98" s="78"/>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row>
    <row r="99" spans="1:40" x14ac:dyDescent="0.25">
      <c r="A99" s="78"/>
      <c r="B99" s="78"/>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row>
    <row r="100" spans="1:40" x14ac:dyDescent="0.25">
      <c r="A100" s="78"/>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row>
    <row r="101" spans="1:40" x14ac:dyDescent="0.25">
      <c r="A101" s="78"/>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row>
    <row r="102" spans="1:40" x14ac:dyDescent="0.25">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row>
    <row r="103" spans="1:40" x14ac:dyDescent="0.25">
      <c r="A103" s="78"/>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row>
    <row r="104" spans="1:40" x14ac:dyDescent="0.25">
      <c r="A104" s="78"/>
      <c r="B104" s="78"/>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row>
    <row r="105" spans="1:40" x14ac:dyDescent="0.25">
      <c r="A105" s="78"/>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row>
    <row r="106" spans="1:40" x14ac:dyDescent="0.25">
      <c r="A106" s="78"/>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row>
    <row r="107" spans="1:40" x14ac:dyDescent="0.25">
      <c r="A107" s="78"/>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row>
    <row r="108" spans="1:40" x14ac:dyDescent="0.25">
      <c r="A108" s="78"/>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row>
    <row r="109" spans="1:40" x14ac:dyDescent="0.25">
      <c r="A109" s="78"/>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row>
    <row r="110" spans="1:40" x14ac:dyDescent="0.25">
      <c r="A110" s="78"/>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row>
    <row r="111" spans="1:40" x14ac:dyDescent="0.25">
      <c r="A111" s="78"/>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row>
    <row r="112" spans="1:40" x14ac:dyDescent="0.25">
      <c r="A112" s="78"/>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row>
    <row r="113" spans="1:40" x14ac:dyDescent="0.25">
      <c r="A113" s="78"/>
      <c r="B113" s="78"/>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row>
    <row r="114" spans="1:40" x14ac:dyDescent="0.25">
      <c r="A114" s="78"/>
      <c r="B114" s="78"/>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row>
    <row r="115" spans="1:40" x14ac:dyDescent="0.25">
      <c r="A115" s="78"/>
      <c r="B115" s="78"/>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row>
    <row r="116" spans="1:40" x14ac:dyDescent="0.25">
      <c r="A116" s="78"/>
      <c r="B116" s="78"/>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row>
    <row r="117" spans="1:40" x14ac:dyDescent="0.25">
      <c r="A117" s="78"/>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row>
    <row r="118" spans="1:40" x14ac:dyDescent="0.25">
      <c r="A118" s="78"/>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row>
    <row r="119" spans="1:40" x14ac:dyDescent="0.25">
      <c r="A119" s="78"/>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row>
    <row r="120" spans="1:40" x14ac:dyDescent="0.25">
      <c r="A120" s="78"/>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row>
    <row r="121" spans="1:40" x14ac:dyDescent="0.25">
      <c r="A121" s="78"/>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row>
    <row r="122" spans="1:40" x14ac:dyDescent="0.25">
      <c r="A122" s="78"/>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row>
    <row r="123" spans="1:40" x14ac:dyDescent="0.25">
      <c r="A123" s="78"/>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row>
    <row r="124" spans="1:40" x14ac:dyDescent="0.25">
      <c r="A124" s="78"/>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row>
    <row r="125" spans="1:40" x14ac:dyDescent="0.25">
      <c r="A125" s="78"/>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row>
    <row r="126" spans="1:40" x14ac:dyDescent="0.25">
      <c r="A126" s="78"/>
      <c r="B126" s="78"/>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row>
    <row r="127" spans="1:40" x14ac:dyDescent="0.25">
      <c r="A127" s="78"/>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row>
    <row r="128" spans="1:40" x14ac:dyDescent="0.25">
      <c r="A128" s="78"/>
      <c r="B128" s="78"/>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row>
    <row r="129" spans="1:40" x14ac:dyDescent="0.25">
      <c r="A129" s="78"/>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row>
    <row r="130" spans="1:40" x14ac:dyDescent="0.25">
      <c r="A130" s="78"/>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row>
    <row r="131" spans="1:40" x14ac:dyDescent="0.25">
      <c r="A131" s="78"/>
      <c r="B131" s="78"/>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row>
    <row r="132" spans="1:40" x14ac:dyDescent="0.25">
      <c r="A132" s="78"/>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row>
    <row r="133" spans="1:40" x14ac:dyDescent="0.25">
      <c r="A133" s="78"/>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row>
    <row r="134" spans="1:40" x14ac:dyDescent="0.25">
      <c r="A134" s="78"/>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row>
    <row r="135" spans="1:40" x14ac:dyDescent="0.25">
      <c r="A135" s="78"/>
      <c r="B135" s="78"/>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row>
    <row r="136" spans="1:40" x14ac:dyDescent="0.25">
      <c r="A136" s="78"/>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row>
    <row r="137" spans="1:40" x14ac:dyDescent="0.25">
      <c r="A137" s="78"/>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row>
    <row r="138" spans="1:40" x14ac:dyDescent="0.25">
      <c r="A138" s="78"/>
      <c r="B138" s="78"/>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row>
    <row r="139" spans="1:40" x14ac:dyDescent="0.25">
      <c r="A139" s="78"/>
      <c r="B139" s="78"/>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row>
    <row r="140" spans="1:40" x14ac:dyDescent="0.25">
      <c r="A140" s="78"/>
      <c r="B140" s="78"/>
      <c r="C140" s="78"/>
      <c r="D140" s="78"/>
      <c r="E140" s="78"/>
      <c r="F140" s="78"/>
      <c r="G140" s="78"/>
      <c r="H140" s="78"/>
      <c r="I140" s="78"/>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row>
    <row r="141" spans="1:40" x14ac:dyDescent="0.25">
      <c r="A141" s="78"/>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row>
    <row r="142" spans="1:40" x14ac:dyDescent="0.25">
      <c r="A142" s="78"/>
      <c r="B142" s="78"/>
      <c r="C142" s="78"/>
      <c r="D142" s="78"/>
      <c r="E142" s="78"/>
      <c r="F142" s="78"/>
      <c r="G142" s="78"/>
      <c r="H142" s="78"/>
      <c r="I142" s="78"/>
      <c r="J142" s="78"/>
      <c r="K142" s="78"/>
      <c r="L142" s="78"/>
      <c r="M142" s="78"/>
      <c r="N142" s="78"/>
      <c r="O142" s="78"/>
      <c r="P142" s="78"/>
      <c r="Q142" s="78"/>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row>
    <row r="143" spans="1:40" x14ac:dyDescent="0.25">
      <c r="A143" s="78"/>
      <c r="B143" s="78"/>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row>
    <row r="144" spans="1:40" x14ac:dyDescent="0.25">
      <c r="A144" s="78"/>
      <c r="B144" s="78"/>
      <c r="C144" s="78"/>
      <c r="D144" s="78"/>
      <c r="E144" s="78"/>
      <c r="F144" s="78"/>
      <c r="G144" s="78"/>
      <c r="H144" s="78"/>
      <c r="I144" s="78"/>
      <c r="J144" s="78"/>
      <c r="K144" s="78"/>
      <c r="L144" s="78"/>
      <c r="M144" s="78"/>
      <c r="N144" s="78"/>
      <c r="O144" s="78"/>
      <c r="P144" s="78"/>
      <c r="Q144" s="78"/>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row>
    <row r="145" spans="1:40" x14ac:dyDescent="0.25">
      <c r="A145" s="78"/>
      <c r="B145" s="78"/>
      <c r="C145" s="78"/>
      <c r="D145" s="78"/>
      <c r="E145" s="78"/>
      <c r="F145" s="78"/>
      <c r="G145" s="78"/>
      <c r="H145" s="78"/>
      <c r="I145" s="78"/>
      <c r="J145" s="78"/>
      <c r="K145" s="78"/>
      <c r="L145" s="78"/>
      <c r="M145" s="78"/>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row>
    <row r="146" spans="1:40" x14ac:dyDescent="0.25">
      <c r="A146" s="78"/>
      <c r="B146" s="78"/>
      <c r="C146" s="78"/>
      <c r="D146" s="78"/>
      <c r="E146" s="78"/>
      <c r="F146" s="78"/>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row>
    <row r="147" spans="1:40" x14ac:dyDescent="0.25">
      <c r="A147" s="78"/>
      <c r="B147" s="78"/>
      <c r="C147" s="78"/>
      <c r="D147" s="78"/>
      <c r="E147" s="78"/>
      <c r="F147" s="78"/>
      <c r="G147" s="78"/>
      <c r="H147" s="78"/>
      <c r="I147" s="78"/>
      <c r="J147" s="78"/>
      <c r="K147" s="78"/>
      <c r="L147" s="78"/>
      <c r="M147" s="78"/>
      <c r="N147" s="78"/>
      <c r="O147" s="78"/>
      <c r="P147" s="78"/>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row>
    <row r="148" spans="1:40" x14ac:dyDescent="0.25">
      <c r="A148" s="78"/>
      <c r="B148" s="78"/>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row>
    <row r="149" spans="1:40" x14ac:dyDescent="0.25">
      <c r="A149" s="78"/>
      <c r="B149" s="78"/>
      <c r="C149" s="78"/>
      <c r="D149" s="78"/>
      <c r="E149" s="78"/>
      <c r="F149" s="78"/>
      <c r="G149" s="78"/>
      <c r="H149" s="78"/>
      <c r="I149" s="78"/>
      <c r="J149" s="78"/>
      <c r="K149" s="78"/>
      <c r="L149" s="78"/>
      <c r="M149" s="78"/>
      <c r="N149" s="78"/>
      <c r="O149" s="78"/>
      <c r="P149" s="78"/>
      <c r="Q149" s="78"/>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row>
    <row r="150" spans="1:40" x14ac:dyDescent="0.25">
      <c r="A150" s="78"/>
      <c r="B150" s="78"/>
      <c r="C150" s="78"/>
      <c r="D150" s="78"/>
      <c r="E150" s="78"/>
      <c r="F150" s="78"/>
      <c r="G150" s="78"/>
      <c r="H150" s="78"/>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row>
    <row r="151" spans="1:40" x14ac:dyDescent="0.25">
      <c r="A151" s="78"/>
      <c r="B151" s="78"/>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row>
    <row r="152" spans="1:40" x14ac:dyDescent="0.25">
      <c r="A152" s="78"/>
      <c r="B152" s="78"/>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row>
    <row r="153" spans="1:40" x14ac:dyDescent="0.25">
      <c r="A153" s="78"/>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row>
    <row r="154" spans="1:40" x14ac:dyDescent="0.25">
      <c r="A154" s="78"/>
      <c r="B154" s="78"/>
      <c r="C154" s="78"/>
      <c r="D154" s="78"/>
      <c r="E154" s="78"/>
      <c r="F154" s="78"/>
      <c r="G154" s="78"/>
      <c r="H154" s="78"/>
      <c r="I154" s="78"/>
      <c r="J154" s="78"/>
      <c r="K154" s="78"/>
      <c r="L154" s="78"/>
      <c r="M154" s="78"/>
      <c r="N154" s="78"/>
      <c r="O154" s="78"/>
      <c r="P154" s="78"/>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row>
    <row r="155" spans="1:40" x14ac:dyDescent="0.25">
      <c r="A155" s="78"/>
      <c r="B155" s="78"/>
      <c r="C155" s="78"/>
      <c r="D155" s="78"/>
      <c r="E155" s="78"/>
      <c r="F155" s="78"/>
      <c r="G155" s="78"/>
      <c r="H155" s="78"/>
      <c r="I155" s="78"/>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row>
    <row r="156" spans="1:40" x14ac:dyDescent="0.25">
      <c r="A156" s="78"/>
      <c r="B156" s="78"/>
      <c r="C156" s="78"/>
      <c r="D156" s="78"/>
      <c r="E156" s="78"/>
      <c r="F156" s="78"/>
      <c r="G156" s="78"/>
      <c r="H156" s="78"/>
      <c r="I156" s="78"/>
      <c r="J156" s="78"/>
      <c r="K156" s="78"/>
      <c r="L156" s="78"/>
      <c r="M156" s="78"/>
      <c r="N156" s="78"/>
      <c r="O156" s="78"/>
      <c r="P156" s="78"/>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row>
    <row r="157" spans="1:40" x14ac:dyDescent="0.25">
      <c r="A157" s="78"/>
      <c r="B157" s="78"/>
      <c r="C157" s="78"/>
      <c r="D157" s="78"/>
      <c r="E157" s="78"/>
      <c r="F157" s="78"/>
      <c r="G157" s="78"/>
      <c r="H157" s="78"/>
      <c r="I157" s="78"/>
      <c r="J157" s="78"/>
      <c r="K157" s="78"/>
      <c r="L157" s="78"/>
      <c r="M157" s="78"/>
      <c r="N157" s="78"/>
      <c r="O157" s="78"/>
      <c r="P157" s="78"/>
      <c r="Q157" s="78"/>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row>
    <row r="158" spans="1:40" x14ac:dyDescent="0.25">
      <c r="A158" s="78"/>
      <c r="B158" s="78"/>
      <c r="C158" s="78"/>
      <c r="D158" s="78"/>
      <c r="E158" s="78"/>
      <c r="F158" s="78"/>
      <c r="G158" s="78"/>
      <c r="H158" s="78"/>
      <c r="I158" s="78"/>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row>
    <row r="159" spans="1:40" x14ac:dyDescent="0.25">
      <c r="A159" s="78"/>
      <c r="B159" s="78"/>
      <c r="C159" s="78"/>
      <c r="D159" s="78"/>
      <c r="E159" s="78"/>
      <c r="F159" s="78"/>
      <c r="G159" s="78"/>
      <c r="H159" s="78"/>
      <c r="I159" s="78"/>
      <c r="J159" s="78"/>
      <c r="K159" s="78"/>
      <c r="L159" s="78"/>
      <c r="M159" s="78"/>
      <c r="N159" s="78"/>
      <c r="O159" s="78"/>
      <c r="P159" s="78"/>
      <c r="Q159" s="78"/>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row>
    <row r="160" spans="1:40" x14ac:dyDescent="0.25">
      <c r="A160" s="78"/>
      <c r="B160" s="78"/>
      <c r="C160" s="78"/>
      <c r="D160" s="78"/>
      <c r="E160" s="78"/>
      <c r="F160" s="78"/>
      <c r="G160" s="78"/>
      <c r="H160" s="78"/>
      <c r="I160" s="78"/>
      <c r="J160" s="78"/>
      <c r="K160" s="78"/>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row>
    <row r="161" spans="1:40" x14ac:dyDescent="0.25">
      <c r="A161" s="78"/>
      <c r="B161" s="78"/>
      <c r="C161" s="78"/>
      <c r="D161" s="78"/>
      <c r="E161" s="78"/>
      <c r="F161" s="78"/>
      <c r="G161" s="78"/>
      <c r="H161" s="78"/>
      <c r="I161" s="78"/>
      <c r="J161" s="78"/>
      <c r="K161" s="78"/>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row>
    <row r="162" spans="1:40" x14ac:dyDescent="0.25">
      <c r="A162" s="78"/>
      <c r="B162" s="78"/>
      <c r="C162" s="78"/>
      <c r="D162" s="78"/>
      <c r="E162" s="78"/>
      <c r="F162" s="78"/>
      <c r="G162" s="78"/>
      <c r="H162" s="78"/>
      <c r="I162" s="78"/>
      <c r="J162" s="78"/>
      <c r="K162" s="78"/>
      <c r="L162" s="78"/>
      <c r="M162" s="78"/>
      <c r="N162" s="78"/>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row>
    <row r="163" spans="1:40" x14ac:dyDescent="0.25">
      <c r="A163" s="78"/>
      <c r="B163" s="78"/>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row>
    <row r="164" spans="1:40" x14ac:dyDescent="0.25">
      <c r="A164" s="78"/>
      <c r="B164" s="78"/>
      <c r="C164" s="78"/>
      <c r="D164" s="78"/>
      <c r="E164" s="78"/>
      <c r="F164" s="78"/>
      <c r="G164" s="78"/>
      <c r="H164" s="78"/>
      <c r="I164" s="78"/>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row>
    <row r="165" spans="1:40" x14ac:dyDescent="0.25">
      <c r="A165" s="78"/>
      <c r="B165" s="78"/>
      <c r="C165" s="78"/>
      <c r="D165" s="78"/>
      <c r="E165" s="78"/>
      <c r="F165" s="78"/>
      <c r="G165" s="78"/>
      <c r="H165" s="78"/>
      <c r="I165" s="78"/>
      <c r="J165" s="78"/>
      <c r="K165" s="78"/>
      <c r="L165" s="78"/>
      <c r="M165" s="78"/>
      <c r="N165" s="78"/>
      <c r="O165" s="78"/>
      <c r="P165" s="78"/>
      <c r="Q165" s="78"/>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row>
    <row r="166" spans="1:40" x14ac:dyDescent="0.25">
      <c r="A166" s="78"/>
      <c r="B166" s="78"/>
      <c r="C166" s="78"/>
      <c r="D166" s="78"/>
      <c r="E166" s="78"/>
      <c r="F166" s="78"/>
      <c r="G166" s="78"/>
      <c r="H166" s="78"/>
      <c r="I166" s="78"/>
      <c r="J166" s="78"/>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row>
    <row r="167" spans="1:40" x14ac:dyDescent="0.25">
      <c r="A167" s="78"/>
      <c r="B167" s="78"/>
      <c r="C167" s="78"/>
      <c r="D167" s="78"/>
      <c r="E167" s="78"/>
      <c r="F167" s="78"/>
      <c r="G167" s="78"/>
      <c r="H167" s="78"/>
      <c r="I167" s="78"/>
      <c r="J167" s="78"/>
      <c r="K167" s="78"/>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row>
    <row r="168" spans="1:40" x14ac:dyDescent="0.25">
      <c r="A168" s="78"/>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row>
    <row r="169" spans="1:40" x14ac:dyDescent="0.25">
      <c r="A169" s="78"/>
      <c r="B169" s="78"/>
      <c r="C169" s="78"/>
      <c r="D169" s="78"/>
      <c r="E169" s="78"/>
      <c r="F169" s="78"/>
      <c r="G169" s="78"/>
      <c r="H169" s="78"/>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row>
    <row r="170" spans="1:40" x14ac:dyDescent="0.25">
      <c r="A170" s="78"/>
      <c r="B170" s="78"/>
      <c r="C170" s="78"/>
      <c r="D170" s="78"/>
      <c r="E170" s="78"/>
      <c r="F170" s="78"/>
      <c r="G170" s="78"/>
      <c r="H170" s="78"/>
      <c r="I170" s="78"/>
      <c r="J170" s="78"/>
      <c r="K170" s="78"/>
      <c r="L170" s="78"/>
      <c r="M170" s="78"/>
      <c r="N170" s="78"/>
      <c r="O170" s="78"/>
      <c r="P170" s="78"/>
      <c r="Q170" s="78"/>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row>
    <row r="171" spans="1:40" x14ac:dyDescent="0.25">
      <c r="A171" s="78"/>
      <c r="B171" s="78"/>
      <c r="C171" s="78"/>
      <c r="D171" s="78"/>
      <c r="E171" s="78"/>
      <c r="F171" s="78"/>
      <c r="G171" s="78"/>
      <c r="H171" s="78"/>
      <c r="I171" s="78"/>
      <c r="J171" s="78"/>
      <c r="K171" s="78"/>
      <c r="L171" s="78"/>
      <c r="M171" s="78"/>
      <c r="N171" s="78"/>
      <c r="O171" s="78"/>
      <c r="P171" s="78"/>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row>
    <row r="172" spans="1:40" x14ac:dyDescent="0.25">
      <c r="A172" s="78"/>
      <c r="B172" s="78"/>
      <c r="C172" s="78"/>
      <c r="D172" s="78"/>
      <c r="E172" s="78"/>
      <c r="F172" s="78"/>
      <c r="G172" s="78"/>
      <c r="H172" s="78"/>
      <c r="I172" s="78"/>
      <c r="J172" s="78"/>
      <c r="K172" s="78"/>
      <c r="L172" s="78"/>
      <c r="M172" s="78"/>
      <c r="N172" s="78"/>
      <c r="O172" s="78"/>
      <c r="P172" s="78"/>
      <c r="Q172" s="78"/>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row>
    <row r="173" spans="1:40" x14ac:dyDescent="0.25">
      <c r="A173" s="78"/>
      <c r="B173" s="78"/>
      <c r="C173" s="78"/>
      <c r="D173" s="78"/>
      <c r="E173" s="78"/>
      <c r="F173" s="78"/>
      <c r="G173" s="78"/>
      <c r="H173" s="78"/>
      <c r="I173" s="78"/>
      <c r="J173" s="78"/>
      <c r="K173" s="78"/>
      <c r="L173" s="78"/>
      <c r="M173" s="78"/>
      <c r="N173" s="78"/>
      <c r="O173" s="78"/>
      <c r="P173" s="78"/>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row>
    <row r="174" spans="1:40" x14ac:dyDescent="0.25">
      <c r="A174" s="78"/>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row>
    <row r="175" spans="1:40" x14ac:dyDescent="0.25">
      <c r="A175" s="78"/>
      <c r="B175" s="78"/>
      <c r="C175" s="78"/>
      <c r="D175" s="78"/>
      <c r="E175" s="78"/>
      <c r="F175" s="78"/>
      <c r="G175" s="78"/>
      <c r="H175" s="78"/>
      <c r="I175" s="78"/>
      <c r="J175" s="78"/>
      <c r="K175" s="78"/>
      <c r="L175" s="78"/>
      <c r="M175" s="78"/>
      <c r="N175" s="78"/>
      <c r="O175" s="78"/>
      <c r="P175" s="78"/>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row>
    <row r="176" spans="1:40" x14ac:dyDescent="0.25">
      <c r="A176" s="78"/>
      <c r="B176" s="78"/>
      <c r="C176" s="78"/>
      <c r="D176" s="78"/>
      <c r="E176" s="78"/>
      <c r="F176" s="78"/>
      <c r="G176" s="78"/>
      <c r="H176" s="78"/>
      <c r="I176" s="78"/>
      <c r="J176" s="78"/>
      <c r="K176" s="78"/>
      <c r="L176" s="78"/>
      <c r="M176" s="78"/>
      <c r="N176" s="78"/>
      <c r="O176" s="78"/>
      <c r="P176" s="78"/>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row>
    <row r="177" spans="1:40" x14ac:dyDescent="0.25">
      <c r="A177" s="78"/>
      <c r="B177" s="78"/>
      <c r="C177" s="78"/>
      <c r="D177" s="78"/>
      <c r="E177" s="78"/>
      <c r="F177" s="78"/>
      <c r="G177" s="78"/>
      <c r="H177" s="78"/>
      <c r="I177" s="78"/>
      <c r="J177" s="78"/>
      <c r="K177" s="78"/>
      <c r="L177" s="78"/>
      <c r="M177" s="78"/>
      <c r="N177" s="78"/>
      <c r="O177" s="78"/>
      <c r="P177" s="78"/>
      <c r="Q177" s="78"/>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row>
    <row r="178" spans="1:40" x14ac:dyDescent="0.25">
      <c r="A178" s="78"/>
      <c r="B178" s="78"/>
      <c r="C178" s="78"/>
      <c r="D178" s="78"/>
      <c r="E178" s="78"/>
      <c r="F178" s="78"/>
      <c r="G178" s="78"/>
      <c r="H178" s="78"/>
      <c r="I178" s="78"/>
      <c r="J178" s="78"/>
      <c r="K178" s="78"/>
      <c r="L178" s="78"/>
      <c r="M178" s="78"/>
      <c r="N178" s="78"/>
      <c r="O178" s="78"/>
      <c r="P178" s="78"/>
      <c r="Q178" s="78"/>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row>
    <row r="179" spans="1:40" x14ac:dyDescent="0.25">
      <c r="A179" s="78"/>
      <c r="B179" s="78"/>
      <c r="C179" s="78"/>
      <c r="D179" s="78"/>
      <c r="E179" s="78"/>
      <c r="F179" s="78"/>
      <c r="G179" s="78"/>
      <c r="H179" s="78"/>
      <c r="I179" s="78"/>
      <c r="J179" s="78"/>
      <c r="K179" s="78"/>
      <c r="L179" s="78"/>
      <c r="M179" s="78"/>
      <c r="N179" s="78"/>
      <c r="O179" s="78"/>
      <c r="P179" s="78"/>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row>
    <row r="180" spans="1:40" x14ac:dyDescent="0.25">
      <c r="A180" s="78"/>
      <c r="B180" s="78"/>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row>
    <row r="181" spans="1:40" x14ac:dyDescent="0.25">
      <c r="A181" s="78"/>
      <c r="B181" s="78"/>
      <c r="C181" s="78"/>
      <c r="D181" s="78"/>
      <c r="E181" s="78"/>
      <c r="F181" s="78"/>
      <c r="G181" s="78"/>
      <c r="H181" s="78"/>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row>
    <row r="182" spans="1:40" x14ac:dyDescent="0.25">
      <c r="A182" s="78"/>
      <c r="B182" s="78"/>
      <c r="C182" s="78"/>
      <c r="D182" s="78"/>
      <c r="E182" s="78"/>
      <c r="F182" s="78"/>
      <c r="G182" s="78"/>
      <c r="H182" s="78"/>
      <c r="I182" s="78"/>
      <c r="J182" s="78"/>
      <c r="K182" s="78"/>
      <c r="L182" s="78"/>
      <c r="M182" s="78"/>
      <c r="N182" s="78"/>
      <c r="O182" s="78"/>
      <c r="P182" s="78"/>
      <c r="Q182" s="78"/>
      <c r="R182" s="78"/>
      <c r="S182" s="78"/>
      <c r="T182" s="78"/>
      <c r="U182" s="78"/>
      <c r="V182" s="78"/>
      <c r="W182" s="78"/>
      <c r="X182" s="78"/>
      <c r="Y182" s="78"/>
      <c r="Z182" s="78"/>
      <c r="AA182" s="78"/>
      <c r="AB182" s="78"/>
      <c r="AC182" s="78"/>
      <c r="AD182" s="78"/>
      <c r="AE182" s="78"/>
      <c r="AF182" s="78"/>
      <c r="AG182" s="78"/>
      <c r="AH182" s="78"/>
      <c r="AI182" s="78"/>
      <c r="AJ182" s="78"/>
      <c r="AK182" s="78"/>
      <c r="AL182" s="78"/>
      <c r="AM182" s="78"/>
      <c r="AN182" s="78"/>
    </row>
    <row r="183" spans="1:40" x14ac:dyDescent="0.25">
      <c r="A183" s="78"/>
      <c r="B183" s="78"/>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row>
    <row r="184" spans="1:40" x14ac:dyDescent="0.25">
      <c r="A184" s="78"/>
      <c r="B184" s="78"/>
      <c r="C184" s="78"/>
      <c r="D184" s="78"/>
      <c r="E184" s="78"/>
      <c r="F184" s="78"/>
      <c r="G184" s="78"/>
      <c r="H184" s="78"/>
      <c r="I184" s="78"/>
      <c r="J184" s="78"/>
      <c r="K184" s="78"/>
      <c r="L184" s="78"/>
      <c r="M184" s="78"/>
      <c r="N184" s="78"/>
      <c r="O184" s="78"/>
      <c r="P184" s="78"/>
      <c r="Q184" s="78"/>
      <c r="R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row>
    <row r="185" spans="1:40" x14ac:dyDescent="0.25">
      <c r="A185" s="78"/>
      <c r="B185" s="78"/>
      <c r="C185" s="78"/>
      <c r="D185" s="78"/>
      <c r="E185" s="78"/>
      <c r="F185" s="78"/>
      <c r="G185" s="78"/>
      <c r="H185" s="78"/>
      <c r="I185" s="78"/>
      <c r="J185" s="78"/>
      <c r="K185" s="78"/>
      <c r="L185" s="78"/>
      <c r="M185" s="78"/>
      <c r="N185" s="78"/>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row>
    <row r="186" spans="1:40" x14ac:dyDescent="0.25">
      <c r="A186" s="78"/>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row>
    <row r="187" spans="1:40" x14ac:dyDescent="0.25">
      <c r="A187" s="78"/>
      <c r="B187" s="78"/>
      <c r="C187" s="78"/>
      <c r="D187" s="78"/>
      <c r="E187" s="78"/>
      <c r="F187" s="78"/>
      <c r="G187" s="78"/>
      <c r="H187" s="78"/>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row>
    <row r="188" spans="1:40" x14ac:dyDescent="0.25">
      <c r="A188" s="78"/>
      <c r="B188" s="78"/>
      <c r="C188" s="78"/>
      <c r="D188" s="78"/>
      <c r="E188" s="78"/>
      <c r="F188" s="78"/>
      <c r="G188" s="78"/>
      <c r="H188" s="78"/>
      <c r="I188" s="78"/>
      <c r="J188" s="78"/>
      <c r="K188" s="78"/>
      <c r="L188" s="78"/>
      <c r="M188" s="78"/>
      <c r="N188" s="78"/>
      <c r="O188" s="78"/>
      <c r="P188" s="78"/>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row>
    <row r="189" spans="1:40" x14ac:dyDescent="0.25">
      <c r="A189" s="78"/>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row>
    <row r="190" spans="1:40" x14ac:dyDescent="0.25">
      <c r="A190" s="78"/>
      <c r="B190" s="78"/>
      <c r="C190" s="78"/>
      <c r="D190" s="78"/>
      <c r="E190" s="78"/>
      <c r="F190" s="78"/>
      <c r="G190" s="78"/>
      <c r="H190" s="78"/>
      <c r="I190" s="78"/>
      <c r="J190" s="78"/>
      <c r="K190" s="78"/>
      <c r="L190" s="78"/>
      <c r="M190" s="78"/>
      <c r="N190" s="78"/>
      <c r="O190" s="78"/>
      <c r="P190" s="78"/>
      <c r="Q190" s="78"/>
      <c r="R190" s="78"/>
      <c r="S190" s="78"/>
      <c r="T190" s="78"/>
      <c r="U190" s="78"/>
      <c r="V190" s="78"/>
      <c r="W190" s="78"/>
      <c r="X190" s="78"/>
      <c r="Y190" s="78"/>
      <c r="Z190" s="78"/>
      <c r="AA190" s="78"/>
      <c r="AB190" s="78"/>
      <c r="AC190" s="78"/>
      <c r="AD190" s="78"/>
      <c r="AE190" s="78"/>
      <c r="AF190" s="78"/>
      <c r="AG190" s="78"/>
      <c r="AH190" s="78"/>
      <c r="AI190" s="78"/>
      <c r="AJ190" s="78"/>
      <c r="AK190" s="78"/>
      <c r="AL190" s="78"/>
      <c r="AM190" s="78"/>
      <c r="AN190" s="78"/>
    </row>
    <row r="191" spans="1:40" x14ac:dyDescent="0.25">
      <c r="A191" s="78"/>
      <c r="B191" s="78"/>
      <c r="C191" s="78"/>
      <c r="D191" s="78"/>
      <c r="E191" s="78"/>
      <c r="F191" s="78"/>
      <c r="G191" s="78"/>
      <c r="H191" s="78"/>
      <c r="I191" s="78"/>
      <c r="J191" s="78"/>
      <c r="K191" s="78"/>
      <c r="L191" s="78"/>
      <c r="M191" s="78"/>
      <c r="N191" s="78"/>
      <c r="O191" s="78"/>
      <c r="P191" s="78"/>
      <c r="Q191" s="78"/>
      <c r="R191" s="78"/>
      <c r="S191" s="78"/>
      <c r="T191" s="78"/>
      <c r="U191" s="78"/>
      <c r="V191" s="78"/>
      <c r="W191" s="78"/>
      <c r="X191" s="78"/>
      <c r="Y191" s="78"/>
      <c r="Z191" s="78"/>
      <c r="AA191" s="78"/>
      <c r="AB191" s="78"/>
      <c r="AC191" s="78"/>
      <c r="AD191" s="78"/>
      <c r="AE191" s="78"/>
      <c r="AF191" s="78"/>
      <c r="AG191" s="78"/>
      <c r="AH191" s="78"/>
      <c r="AI191" s="78"/>
      <c r="AJ191" s="78"/>
      <c r="AK191" s="78"/>
      <c r="AL191" s="78"/>
      <c r="AM191" s="78"/>
      <c r="AN191" s="78"/>
    </row>
    <row r="192" spans="1:40" x14ac:dyDescent="0.25">
      <c r="A192" s="78"/>
      <c r="B192" s="78"/>
      <c r="C192" s="78"/>
      <c r="D192" s="78"/>
      <c r="E192" s="78"/>
      <c r="F192" s="78"/>
      <c r="G192" s="78"/>
      <c r="H192" s="78"/>
      <c r="I192" s="78"/>
      <c r="J192" s="78"/>
      <c r="K192" s="78"/>
      <c r="L192" s="78"/>
      <c r="M192" s="78"/>
      <c r="N192" s="78"/>
      <c r="O192" s="78"/>
      <c r="P192" s="78"/>
      <c r="Q192" s="78"/>
      <c r="R192" s="78"/>
      <c r="S192" s="78"/>
      <c r="T192" s="78"/>
      <c r="U192" s="78"/>
      <c r="V192" s="78"/>
      <c r="W192" s="78"/>
      <c r="X192" s="78"/>
      <c r="Y192" s="78"/>
      <c r="Z192" s="78"/>
      <c r="AA192" s="78"/>
      <c r="AB192" s="78"/>
      <c r="AC192" s="78"/>
      <c r="AD192" s="78"/>
      <c r="AE192" s="78"/>
      <c r="AF192" s="78"/>
      <c r="AG192" s="78"/>
      <c r="AH192" s="78"/>
      <c r="AI192" s="78"/>
      <c r="AJ192" s="78"/>
      <c r="AK192" s="78"/>
      <c r="AL192" s="78"/>
      <c r="AM192" s="78"/>
      <c r="AN192" s="78"/>
    </row>
    <row r="193" spans="1:40" x14ac:dyDescent="0.25">
      <c r="A193" s="78"/>
      <c r="B193" s="78"/>
      <c r="C193" s="78"/>
      <c r="D193" s="78"/>
      <c r="E193" s="78"/>
      <c r="F193" s="78"/>
      <c r="G193" s="78"/>
      <c r="H193" s="78"/>
      <c r="I193" s="78"/>
      <c r="J193" s="78"/>
      <c r="K193" s="78"/>
      <c r="L193" s="78"/>
      <c r="M193" s="78"/>
      <c r="N193" s="78"/>
      <c r="O193" s="78"/>
      <c r="P193" s="78"/>
      <c r="Q193" s="78"/>
      <c r="R193" s="78"/>
      <c r="S193" s="78"/>
      <c r="T193" s="78"/>
      <c r="U193" s="78"/>
      <c r="V193" s="78"/>
      <c r="W193" s="78"/>
      <c r="X193" s="78"/>
      <c r="Y193" s="78"/>
      <c r="Z193" s="78"/>
      <c r="AA193" s="78"/>
      <c r="AB193" s="78"/>
      <c r="AC193" s="78"/>
      <c r="AD193" s="78"/>
      <c r="AE193" s="78"/>
      <c r="AF193" s="78"/>
      <c r="AG193" s="78"/>
      <c r="AH193" s="78"/>
      <c r="AI193" s="78"/>
      <c r="AJ193" s="78"/>
      <c r="AK193" s="78"/>
      <c r="AL193" s="78"/>
      <c r="AM193" s="78"/>
      <c r="AN193" s="78"/>
    </row>
    <row r="194" spans="1:40" x14ac:dyDescent="0.25">
      <c r="A194" s="78"/>
      <c r="B194" s="78"/>
      <c r="C194" s="78"/>
      <c r="D194" s="78"/>
      <c r="E194" s="78"/>
      <c r="F194" s="78"/>
      <c r="G194" s="78"/>
      <c r="H194" s="78"/>
      <c r="I194" s="78"/>
      <c r="J194" s="78"/>
      <c r="K194" s="78"/>
      <c r="L194" s="78"/>
      <c r="M194" s="78"/>
      <c r="N194" s="78"/>
      <c r="O194" s="78"/>
      <c r="P194" s="78"/>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c r="AN194" s="78"/>
    </row>
    <row r="195" spans="1:40" x14ac:dyDescent="0.25">
      <c r="A195" s="78"/>
      <c r="B195" s="78"/>
      <c r="C195" s="78"/>
      <c r="D195" s="78"/>
      <c r="E195" s="78"/>
      <c r="F195" s="78"/>
      <c r="G195" s="78"/>
      <c r="H195" s="78"/>
      <c r="I195" s="78"/>
      <c r="J195" s="78"/>
      <c r="K195" s="78"/>
      <c r="L195" s="78"/>
      <c r="M195" s="78"/>
      <c r="N195" s="78"/>
      <c r="O195" s="78"/>
      <c r="P195" s="78"/>
      <c r="Q195" s="78"/>
      <c r="R195" s="78"/>
      <c r="S195" s="78"/>
      <c r="T195" s="78"/>
      <c r="U195" s="78"/>
      <c r="V195" s="78"/>
      <c r="W195" s="78"/>
      <c r="X195" s="78"/>
      <c r="Y195" s="78"/>
      <c r="Z195" s="78"/>
      <c r="AA195" s="78"/>
      <c r="AB195" s="78"/>
      <c r="AC195" s="78"/>
      <c r="AD195" s="78"/>
      <c r="AE195" s="78"/>
      <c r="AF195" s="78"/>
      <c r="AG195" s="78"/>
      <c r="AH195" s="78"/>
      <c r="AI195" s="78"/>
      <c r="AJ195" s="78"/>
      <c r="AK195" s="78"/>
      <c r="AL195" s="78"/>
      <c r="AM195" s="78"/>
      <c r="AN195" s="78"/>
    </row>
    <row r="196" spans="1:40" x14ac:dyDescent="0.25">
      <c r="A196" s="78"/>
      <c r="B196" s="78"/>
      <c r="C196" s="78"/>
      <c r="D196" s="78"/>
      <c r="E196" s="78"/>
      <c r="F196" s="78"/>
      <c r="G196" s="78"/>
      <c r="H196" s="78"/>
      <c r="I196" s="78"/>
      <c r="J196" s="78"/>
      <c r="K196" s="78"/>
      <c r="L196" s="78"/>
      <c r="M196" s="78"/>
      <c r="N196" s="78"/>
      <c r="O196" s="78"/>
      <c r="P196" s="78"/>
      <c r="Q196" s="78"/>
      <c r="R196" s="78"/>
      <c r="S196" s="78"/>
      <c r="T196" s="78"/>
      <c r="U196" s="78"/>
      <c r="V196" s="78"/>
      <c r="W196" s="78"/>
      <c r="X196" s="78"/>
      <c r="Y196" s="78"/>
      <c r="Z196" s="78"/>
      <c r="AA196" s="78"/>
      <c r="AB196" s="78"/>
      <c r="AC196" s="78"/>
      <c r="AD196" s="78"/>
      <c r="AE196" s="78"/>
      <c r="AF196" s="78"/>
      <c r="AG196" s="78"/>
      <c r="AH196" s="78"/>
      <c r="AI196" s="78"/>
      <c r="AJ196" s="78"/>
      <c r="AK196" s="78"/>
      <c r="AL196" s="78"/>
      <c r="AM196" s="78"/>
      <c r="AN196" s="78"/>
    </row>
    <row r="197" spans="1:40" x14ac:dyDescent="0.25">
      <c r="A197" s="78"/>
      <c r="B197" s="78"/>
      <c r="C197" s="78"/>
      <c r="D197" s="78"/>
      <c r="E197" s="78"/>
      <c r="F197" s="78"/>
      <c r="G197" s="78"/>
      <c r="H197" s="78"/>
      <c r="I197" s="78"/>
      <c r="J197" s="78"/>
      <c r="K197" s="78"/>
      <c r="L197" s="78"/>
      <c r="M197" s="78"/>
      <c r="N197" s="78"/>
      <c r="O197" s="78"/>
      <c r="P197" s="78"/>
      <c r="Q197" s="78"/>
      <c r="R197" s="78"/>
      <c r="S197" s="78"/>
      <c r="T197" s="78"/>
      <c r="U197" s="78"/>
      <c r="V197" s="78"/>
      <c r="W197" s="78"/>
      <c r="X197" s="78"/>
      <c r="Y197" s="78"/>
      <c r="Z197" s="78"/>
      <c r="AA197" s="78"/>
      <c r="AB197" s="78"/>
      <c r="AC197" s="78"/>
      <c r="AD197" s="78"/>
      <c r="AE197" s="78"/>
      <c r="AF197" s="78"/>
      <c r="AG197" s="78"/>
      <c r="AH197" s="78"/>
      <c r="AI197" s="78"/>
      <c r="AJ197" s="78"/>
      <c r="AK197" s="78"/>
      <c r="AL197" s="78"/>
      <c r="AM197" s="78"/>
      <c r="AN197" s="78"/>
    </row>
    <row r="198" spans="1:40" x14ac:dyDescent="0.25">
      <c r="A198" s="78"/>
      <c r="B198" s="78"/>
      <c r="C198" s="78"/>
      <c r="D198" s="78"/>
      <c r="E198" s="78"/>
      <c r="F198" s="78"/>
      <c r="G198" s="78"/>
      <c r="H198" s="78"/>
      <c r="I198" s="78"/>
      <c r="J198" s="78"/>
      <c r="K198" s="78"/>
      <c r="L198" s="78"/>
      <c r="M198" s="78"/>
      <c r="N198" s="78"/>
      <c r="O198" s="78"/>
      <c r="P198" s="78"/>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row>
    <row r="199" spans="1:40" x14ac:dyDescent="0.25">
      <c r="A199" s="78"/>
      <c r="B199" s="78"/>
      <c r="C199" s="78"/>
      <c r="D199" s="78"/>
      <c r="E199" s="78"/>
      <c r="F199" s="78"/>
      <c r="G199" s="78"/>
      <c r="H199" s="78"/>
      <c r="I199" s="78"/>
      <c r="J199" s="78"/>
      <c r="K199" s="78"/>
      <c r="L199" s="78"/>
      <c r="M199" s="78"/>
      <c r="N199" s="78"/>
      <c r="O199" s="78"/>
      <c r="P199" s="78"/>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row>
    <row r="200" spans="1:40" x14ac:dyDescent="0.25">
      <c r="A200" s="78"/>
      <c r="B200" s="78"/>
      <c r="C200" s="78"/>
      <c r="D200" s="78"/>
      <c r="E200" s="78"/>
      <c r="F200" s="78"/>
      <c r="G200" s="78"/>
      <c r="H200" s="78"/>
      <c r="I200" s="78"/>
      <c r="J200" s="78"/>
      <c r="K200" s="78"/>
      <c r="L200" s="78"/>
      <c r="M200" s="78"/>
      <c r="N200" s="78"/>
      <c r="O200" s="78"/>
      <c r="P200" s="78"/>
      <c r="Q200" s="78"/>
      <c r="R200" s="78"/>
      <c r="S200" s="78"/>
      <c r="T200" s="78"/>
      <c r="U200" s="78"/>
      <c r="V200" s="78"/>
      <c r="W200" s="78"/>
      <c r="X200" s="78"/>
      <c r="Y200" s="78"/>
      <c r="Z200" s="78"/>
      <c r="AA200" s="78"/>
      <c r="AB200" s="78"/>
      <c r="AC200" s="78"/>
      <c r="AD200" s="78"/>
      <c r="AE200" s="78"/>
      <c r="AF200" s="78"/>
      <c r="AG200" s="78"/>
      <c r="AH200" s="78"/>
      <c r="AI200" s="78"/>
      <c r="AJ200" s="78"/>
      <c r="AK200" s="78"/>
      <c r="AL200" s="78"/>
      <c r="AM200" s="78"/>
      <c r="AN200" s="78"/>
    </row>
    <row r="201" spans="1:40" x14ac:dyDescent="0.25">
      <c r="A201" s="78"/>
      <c r="B201" s="78"/>
      <c r="C201" s="78"/>
      <c r="D201" s="78"/>
      <c r="E201" s="78"/>
      <c r="F201" s="78"/>
      <c r="G201" s="78"/>
      <c r="H201" s="78"/>
      <c r="I201" s="78"/>
      <c r="J201" s="78"/>
      <c r="K201" s="78"/>
      <c r="L201" s="78"/>
      <c r="M201" s="78"/>
      <c r="N201" s="78"/>
      <c r="O201" s="78"/>
      <c r="P201" s="78"/>
      <c r="Q201" s="78"/>
      <c r="R201" s="78"/>
      <c r="S201" s="78"/>
      <c r="T201" s="78"/>
      <c r="U201" s="78"/>
      <c r="V201" s="78"/>
      <c r="W201" s="78"/>
      <c r="X201" s="78"/>
      <c r="Y201" s="78"/>
      <c r="Z201" s="78"/>
      <c r="AA201" s="78"/>
      <c r="AB201" s="78"/>
      <c r="AC201" s="78"/>
      <c r="AD201" s="78"/>
      <c r="AE201" s="78"/>
      <c r="AF201" s="78"/>
      <c r="AG201" s="78"/>
      <c r="AH201" s="78"/>
      <c r="AI201" s="78"/>
      <c r="AJ201" s="78"/>
      <c r="AK201" s="78"/>
      <c r="AL201" s="78"/>
      <c r="AM201" s="78"/>
      <c r="AN201" s="78"/>
    </row>
    <row r="202" spans="1:40" x14ac:dyDescent="0.25">
      <c r="A202" s="78"/>
      <c r="B202" s="78"/>
      <c r="C202" s="78"/>
      <c r="D202" s="78"/>
      <c r="E202" s="78"/>
      <c r="F202" s="78"/>
      <c r="G202" s="78"/>
      <c r="H202" s="78"/>
      <c r="I202" s="78"/>
      <c r="J202" s="78"/>
      <c r="K202" s="78"/>
      <c r="L202" s="78"/>
      <c r="M202" s="78"/>
      <c r="N202" s="78"/>
      <c r="O202" s="78"/>
      <c r="P202" s="78"/>
      <c r="Q202" s="78"/>
      <c r="R202" s="78"/>
      <c r="S202" s="78"/>
      <c r="T202" s="78"/>
      <c r="U202" s="78"/>
      <c r="V202" s="78"/>
      <c r="W202" s="78"/>
      <c r="X202" s="78"/>
      <c r="Y202" s="78"/>
      <c r="Z202" s="78"/>
      <c r="AA202" s="78"/>
      <c r="AB202" s="78"/>
      <c r="AC202" s="78"/>
      <c r="AD202" s="78"/>
      <c r="AE202" s="78"/>
      <c r="AF202" s="78"/>
      <c r="AG202" s="78"/>
      <c r="AH202" s="78"/>
      <c r="AI202" s="78"/>
      <c r="AJ202" s="78"/>
      <c r="AK202" s="78"/>
      <c r="AL202" s="78"/>
      <c r="AM202" s="78"/>
      <c r="AN202" s="78"/>
    </row>
    <row r="203" spans="1:40" x14ac:dyDescent="0.25">
      <c r="A203" s="78"/>
      <c r="B203" s="78"/>
      <c r="C203" s="78"/>
      <c r="D203" s="78"/>
      <c r="E203" s="78"/>
      <c r="F203" s="78"/>
      <c r="G203" s="78"/>
      <c r="H203" s="78"/>
      <c r="I203" s="78"/>
      <c r="J203" s="78"/>
      <c r="K203" s="78"/>
      <c r="L203" s="78"/>
      <c r="M203" s="78"/>
      <c r="N203" s="78"/>
      <c r="O203" s="78"/>
      <c r="P203" s="78"/>
      <c r="Q203" s="78"/>
      <c r="R203" s="78"/>
      <c r="S203" s="78"/>
      <c r="T203" s="78"/>
      <c r="U203" s="78"/>
      <c r="V203" s="78"/>
      <c r="W203" s="78"/>
      <c r="X203" s="78"/>
      <c r="Y203" s="78"/>
      <c r="Z203" s="78"/>
      <c r="AA203" s="78"/>
      <c r="AB203" s="78"/>
      <c r="AC203" s="78"/>
      <c r="AD203" s="78"/>
      <c r="AE203" s="78"/>
      <c r="AF203" s="78"/>
      <c r="AG203" s="78"/>
      <c r="AH203" s="78"/>
      <c r="AI203" s="78"/>
      <c r="AJ203" s="78"/>
      <c r="AK203" s="78"/>
      <c r="AL203" s="78"/>
      <c r="AM203" s="78"/>
      <c r="AN203" s="78"/>
    </row>
    <row r="204" spans="1:40" x14ac:dyDescent="0.25">
      <c r="A204" s="78"/>
      <c r="B204" s="78"/>
      <c r="C204" s="78"/>
      <c r="D204" s="78"/>
      <c r="E204" s="78"/>
      <c r="F204" s="78"/>
      <c r="G204" s="78"/>
      <c r="H204" s="78"/>
      <c r="I204" s="78"/>
      <c r="J204" s="78"/>
      <c r="K204" s="78"/>
      <c r="L204" s="78"/>
      <c r="M204" s="78"/>
      <c r="N204" s="78"/>
      <c r="O204" s="78"/>
      <c r="P204" s="78"/>
      <c r="Q204" s="78"/>
      <c r="R204" s="78"/>
      <c r="S204" s="78"/>
      <c r="T204" s="78"/>
      <c r="U204" s="78"/>
      <c r="V204" s="78"/>
      <c r="W204" s="78"/>
      <c r="X204" s="78"/>
      <c r="Y204" s="78"/>
      <c r="Z204" s="78"/>
      <c r="AA204" s="78"/>
      <c r="AB204" s="78"/>
      <c r="AC204" s="78"/>
      <c r="AD204" s="78"/>
      <c r="AE204" s="78"/>
      <c r="AF204" s="78"/>
      <c r="AG204" s="78"/>
      <c r="AH204" s="78"/>
      <c r="AI204" s="78"/>
      <c r="AJ204" s="78"/>
      <c r="AK204" s="78"/>
      <c r="AL204" s="78"/>
      <c r="AM204" s="78"/>
      <c r="AN204" s="78"/>
    </row>
    <row r="205" spans="1:40" x14ac:dyDescent="0.25">
      <c r="A205" s="78"/>
      <c r="B205" s="78"/>
      <c r="C205" s="78"/>
      <c r="D205" s="78"/>
      <c r="E205" s="78"/>
      <c r="F205" s="78"/>
      <c r="G205" s="78"/>
      <c r="H205" s="78"/>
      <c r="I205" s="78"/>
      <c r="J205" s="78"/>
      <c r="K205" s="78"/>
      <c r="L205" s="78"/>
      <c r="M205" s="78"/>
      <c r="N205" s="78"/>
      <c r="O205" s="78"/>
      <c r="P205" s="78"/>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row>
    <row r="206" spans="1:40" x14ac:dyDescent="0.25">
      <c r="A206" s="78"/>
      <c r="B206" s="78"/>
      <c r="C206" s="78"/>
      <c r="D206" s="78"/>
      <c r="E206" s="78"/>
      <c r="F206" s="78"/>
      <c r="G206" s="78"/>
      <c r="H206" s="78"/>
      <c r="I206" s="78"/>
      <c r="J206" s="78"/>
      <c r="K206" s="78"/>
      <c r="L206" s="78"/>
      <c r="M206" s="78"/>
      <c r="N206" s="78"/>
      <c r="O206" s="78"/>
      <c r="P206" s="78"/>
      <c r="Q206" s="78"/>
      <c r="R206" s="78"/>
      <c r="S206" s="78"/>
      <c r="T206" s="78"/>
      <c r="U206" s="78"/>
      <c r="V206" s="78"/>
      <c r="W206" s="78"/>
      <c r="X206" s="78"/>
      <c r="Y206" s="78"/>
      <c r="Z206" s="78"/>
      <c r="AA206" s="78"/>
      <c r="AB206" s="78"/>
      <c r="AC206" s="78"/>
      <c r="AD206" s="78"/>
      <c r="AE206" s="78"/>
      <c r="AF206" s="78"/>
      <c r="AG206" s="78"/>
      <c r="AH206" s="78"/>
      <c r="AI206" s="78"/>
      <c r="AJ206" s="78"/>
      <c r="AK206" s="78"/>
      <c r="AL206" s="78"/>
      <c r="AM206" s="78"/>
      <c r="AN206" s="78"/>
    </row>
    <row r="207" spans="1:40" x14ac:dyDescent="0.25">
      <c r="A207" s="78"/>
      <c r="B207" s="78"/>
      <c r="C207" s="78"/>
      <c r="D207" s="78"/>
      <c r="E207" s="78"/>
      <c r="F207" s="78"/>
      <c r="G207" s="78"/>
      <c r="H207" s="78"/>
      <c r="I207" s="78"/>
      <c r="J207" s="78"/>
      <c r="K207" s="78"/>
      <c r="L207" s="78"/>
      <c r="M207" s="78"/>
      <c r="N207" s="78"/>
      <c r="O207" s="78"/>
      <c r="P207" s="78"/>
      <c r="Q207" s="78"/>
      <c r="R207" s="78"/>
      <c r="S207" s="78"/>
      <c r="T207" s="78"/>
      <c r="U207" s="78"/>
      <c r="V207" s="78"/>
      <c r="W207" s="78"/>
      <c r="X207" s="78"/>
      <c r="Y207" s="78"/>
      <c r="Z207" s="78"/>
      <c r="AA207" s="78"/>
      <c r="AB207" s="78"/>
      <c r="AC207" s="78"/>
      <c r="AD207" s="78"/>
      <c r="AE207" s="78"/>
      <c r="AF207" s="78"/>
      <c r="AG207" s="78"/>
      <c r="AH207" s="78"/>
      <c r="AI207" s="78"/>
      <c r="AJ207" s="78"/>
      <c r="AK207" s="78"/>
      <c r="AL207" s="78"/>
      <c r="AM207" s="78"/>
      <c r="AN207" s="78"/>
    </row>
    <row r="208" spans="1:40" x14ac:dyDescent="0.25">
      <c r="A208" s="78"/>
      <c r="B208" s="78"/>
      <c r="C208" s="78"/>
      <c r="D208" s="78"/>
      <c r="E208" s="78"/>
      <c r="F208" s="78"/>
      <c r="G208" s="78"/>
      <c r="H208" s="78"/>
      <c r="I208" s="78"/>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row>
    <row r="209" spans="1:40" x14ac:dyDescent="0.25">
      <c r="A209" s="78"/>
      <c r="B209" s="78"/>
      <c r="C209" s="78"/>
      <c r="D209" s="78"/>
      <c r="E209" s="78"/>
      <c r="F209" s="78"/>
      <c r="G209" s="78"/>
      <c r="H209" s="78"/>
      <c r="I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row>
    <row r="210" spans="1:40" x14ac:dyDescent="0.25">
      <c r="A210" s="78"/>
      <c r="B210" s="78"/>
      <c r="C210" s="78"/>
      <c r="D210" s="78"/>
      <c r="E210" s="78"/>
      <c r="F210" s="78"/>
      <c r="G210" s="78"/>
      <c r="H210" s="78"/>
      <c r="I210" s="78"/>
      <c r="J210" s="78"/>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row>
    <row r="211" spans="1:40" x14ac:dyDescent="0.25">
      <c r="A211" s="78"/>
      <c r="B211" s="78"/>
      <c r="C211" s="78"/>
      <c r="D211" s="78"/>
      <c r="E211" s="78"/>
      <c r="F211" s="78"/>
      <c r="G211" s="78"/>
      <c r="H211" s="78"/>
      <c r="I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row>
    <row r="212" spans="1:40" x14ac:dyDescent="0.25">
      <c r="A212" s="78"/>
      <c r="B212" s="78"/>
      <c r="C212" s="78"/>
      <c r="D212" s="78"/>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row>
    <row r="213" spans="1:40" x14ac:dyDescent="0.25">
      <c r="A213" s="78"/>
      <c r="B213" s="78"/>
      <c r="C213" s="78"/>
      <c r="D213" s="78"/>
      <c r="E213" s="78"/>
      <c r="F213" s="78"/>
      <c r="G213" s="78"/>
      <c r="H213" s="78"/>
      <c r="I213" s="78"/>
      <c r="J213" s="78"/>
      <c r="K213" s="78"/>
      <c r="L213" s="78"/>
      <c r="M213" s="78"/>
      <c r="N213" s="78"/>
      <c r="O213" s="78"/>
      <c r="P213" s="78"/>
      <c r="Q213" s="78"/>
      <c r="R213" s="78"/>
      <c r="S213" s="78"/>
      <c r="T213" s="78"/>
      <c r="U213" s="78"/>
      <c r="V213" s="78"/>
      <c r="W213" s="78"/>
      <c r="X213" s="78"/>
      <c r="Y213" s="78"/>
      <c r="Z213" s="78"/>
      <c r="AA213" s="78"/>
      <c r="AB213" s="78"/>
      <c r="AC213" s="78"/>
      <c r="AD213" s="78"/>
      <c r="AE213" s="78"/>
      <c r="AF213" s="78"/>
      <c r="AG213" s="78"/>
      <c r="AH213" s="78"/>
      <c r="AI213" s="78"/>
      <c r="AJ213" s="78"/>
      <c r="AK213" s="78"/>
      <c r="AL213" s="78"/>
      <c r="AM213" s="78"/>
      <c r="AN213" s="78"/>
    </row>
    <row r="214" spans="1:40" x14ac:dyDescent="0.25">
      <c r="A214" s="78"/>
      <c r="B214" s="78"/>
      <c r="C214" s="78"/>
      <c r="D214" s="78"/>
      <c r="E214" s="78"/>
      <c r="F214" s="78"/>
      <c r="G214" s="78"/>
      <c r="H214" s="78"/>
      <c r="I214" s="78"/>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row>
    <row r="215" spans="1:40" x14ac:dyDescent="0.25">
      <c r="A215" s="78"/>
      <c r="B215" s="78"/>
      <c r="C215" s="78"/>
      <c r="D215" s="78"/>
      <c r="E215" s="78"/>
      <c r="F215" s="78"/>
      <c r="G215" s="78"/>
      <c r="H215" s="78"/>
      <c r="I215" s="78"/>
      <c r="J215" s="78"/>
      <c r="K215" s="78"/>
      <c r="L215" s="78"/>
      <c r="M215" s="78"/>
      <c r="N215" s="78"/>
      <c r="O215" s="78"/>
      <c r="P215" s="78"/>
      <c r="Q215" s="78"/>
      <c r="R215" s="78"/>
      <c r="S215" s="78"/>
      <c r="T215" s="78"/>
      <c r="U215" s="78"/>
      <c r="V215" s="78"/>
      <c r="W215" s="78"/>
      <c r="X215" s="78"/>
      <c r="Y215" s="78"/>
      <c r="Z215" s="78"/>
      <c r="AA215" s="78"/>
      <c r="AB215" s="78"/>
      <c r="AC215" s="78"/>
      <c r="AD215" s="78"/>
      <c r="AE215" s="78"/>
      <c r="AF215" s="78"/>
      <c r="AG215" s="78"/>
      <c r="AH215" s="78"/>
      <c r="AI215" s="78"/>
      <c r="AJ215" s="78"/>
      <c r="AK215" s="78"/>
      <c r="AL215" s="78"/>
      <c r="AM215" s="78"/>
      <c r="AN215" s="78"/>
    </row>
    <row r="216" spans="1:40" x14ac:dyDescent="0.25">
      <c r="A216" s="78"/>
      <c r="B216" s="78"/>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row>
    <row r="217" spans="1:40" x14ac:dyDescent="0.25">
      <c r="A217" s="78"/>
      <c r="B217" s="78"/>
      <c r="C217" s="78"/>
      <c r="D217" s="78"/>
      <c r="E217" s="78"/>
      <c r="F217" s="78"/>
      <c r="G217" s="78"/>
      <c r="H217" s="78"/>
      <c r="I217" s="78"/>
      <c r="J217" s="78"/>
      <c r="K217" s="78"/>
      <c r="L217" s="78"/>
      <c r="M217" s="78"/>
      <c r="N217" s="78"/>
      <c r="O217" s="78"/>
      <c r="P217" s="78"/>
      <c r="Q217" s="78"/>
      <c r="R217" s="78"/>
      <c r="S217" s="78"/>
      <c r="T217" s="78"/>
      <c r="U217" s="78"/>
      <c r="V217" s="78"/>
      <c r="W217" s="78"/>
      <c r="X217" s="78"/>
      <c r="Y217" s="78"/>
      <c r="Z217" s="78"/>
      <c r="AA217" s="78"/>
      <c r="AB217" s="78"/>
      <c r="AC217" s="78"/>
      <c r="AD217" s="78"/>
      <c r="AE217" s="78"/>
      <c r="AF217" s="78"/>
      <c r="AG217" s="78"/>
      <c r="AH217" s="78"/>
      <c r="AI217" s="78"/>
      <c r="AJ217" s="78"/>
      <c r="AK217" s="78"/>
      <c r="AL217" s="78"/>
      <c r="AM217" s="78"/>
      <c r="AN217" s="78"/>
    </row>
    <row r="218" spans="1:40" x14ac:dyDescent="0.25">
      <c r="A218" s="78"/>
      <c r="B218" s="78"/>
      <c r="C218" s="78"/>
      <c r="D218" s="78"/>
      <c r="E218" s="78"/>
      <c r="F218" s="78"/>
      <c r="G218" s="78"/>
      <c r="H218" s="78"/>
      <c r="I218" s="78"/>
      <c r="J218" s="78"/>
      <c r="K218" s="78"/>
      <c r="L218" s="78"/>
      <c r="M218" s="78"/>
      <c r="N218" s="78"/>
      <c r="O218" s="78"/>
      <c r="P218" s="78"/>
      <c r="Q218" s="78"/>
      <c r="R218" s="78"/>
      <c r="S218" s="78"/>
      <c r="T218" s="78"/>
      <c r="U218" s="78"/>
      <c r="V218" s="78"/>
      <c r="W218" s="78"/>
      <c r="X218" s="78"/>
      <c r="Y218" s="78"/>
      <c r="Z218" s="78"/>
      <c r="AA218" s="78"/>
      <c r="AB218" s="78"/>
      <c r="AC218" s="78"/>
      <c r="AD218" s="78"/>
      <c r="AE218" s="78"/>
      <c r="AF218" s="78"/>
      <c r="AG218" s="78"/>
      <c r="AH218" s="78"/>
      <c r="AI218" s="78"/>
      <c r="AJ218" s="78"/>
      <c r="AK218" s="78"/>
      <c r="AL218" s="78"/>
      <c r="AM218" s="78"/>
      <c r="AN218" s="78"/>
    </row>
    <row r="219" spans="1:40" x14ac:dyDescent="0.25">
      <c r="A219" s="78"/>
      <c r="B219" s="78"/>
      <c r="C219" s="78"/>
      <c r="D219" s="78"/>
      <c r="E219" s="78"/>
      <c r="F219" s="78"/>
      <c r="G219" s="78"/>
      <c r="H219" s="78"/>
      <c r="I219" s="78"/>
      <c r="J219" s="78"/>
      <c r="K219" s="78"/>
      <c r="L219" s="78"/>
      <c r="M219" s="78"/>
      <c r="N219" s="78"/>
      <c r="O219" s="78"/>
      <c r="P219" s="78"/>
      <c r="Q219" s="78"/>
      <c r="R219" s="78"/>
      <c r="S219" s="78"/>
      <c r="T219" s="78"/>
      <c r="U219" s="78"/>
      <c r="V219" s="78"/>
      <c r="W219" s="78"/>
      <c r="X219" s="78"/>
      <c r="Y219" s="78"/>
      <c r="Z219" s="78"/>
      <c r="AA219" s="78"/>
      <c r="AB219" s="78"/>
      <c r="AC219" s="78"/>
      <c r="AD219" s="78"/>
      <c r="AE219" s="78"/>
      <c r="AF219" s="78"/>
      <c r="AG219" s="78"/>
      <c r="AH219" s="78"/>
      <c r="AI219" s="78"/>
      <c r="AJ219" s="78"/>
      <c r="AK219" s="78"/>
      <c r="AL219" s="78"/>
      <c r="AM219" s="78"/>
      <c r="AN219" s="78"/>
    </row>
    <row r="220" spans="1:40" x14ac:dyDescent="0.25">
      <c r="A220" s="78"/>
      <c r="B220" s="78"/>
      <c r="C220" s="78"/>
      <c r="D220" s="78"/>
      <c r="E220" s="78"/>
      <c r="F220" s="78"/>
      <c r="G220" s="78"/>
      <c r="H220" s="78"/>
      <c r="I220" s="78"/>
      <c r="J220" s="78"/>
      <c r="K220" s="78"/>
      <c r="L220" s="78"/>
      <c r="M220" s="78"/>
      <c r="N220" s="78"/>
      <c r="O220" s="78"/>
      <c r="P220" s="78"/>
      <c r="Q220" s="78"/>
      <c r="R220" s="78"/>
      <c r="S220" s="78"/>
      <c r="T220" s="78"/>
      <c r="U220" s="78"/>
      <c r="V220" s="78"/>
      <c r="W220" s="78"/>
      <c r="X220" s="78"/>
      <c r="Y220" s="78"/>
      <c r="Z220" s="78"/>
      <c r="AA220" s="78"/>
      <c r="AB220" s="78"/>
      <c r="AC220" s="78"/>
      <c r="AD220" s="78"/>
      <c r="AE220" s="78"/>
      <c r="AF220" s="78"/>
      <c r="AG220" s="78"/>
      <c r="AH220" s="78"/>
      <c r="AI220" s="78"/>
      <c r="AJ220" s="78"/>
      <c r="AK220" s="78"/>
      <c r="AL220" s="78"/>
      <c r="AM220" s="78"/>
      <c r="AN220" s="78"/>
    </row>
    <row r="221" spans="1:40" x14ac:dyDescent="0.25">
      <c r="A221" s="78"/>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c r="AB221" s="78"/>
      <c r="AC221" s="78"/>
      <c r="AD221" s="78"/>
      <c r="AE221" s="78"/>
      <c r="AF221" s="78"/>
      <c r="AG221" s="78"/>
      <c r="AH221" s="78"/>
      <c r="AI221" s="78"/>
      <c r="AJ221" s="78"/>
      <c r="AK221" s="78"/>
      <c r="AL221" s="78"/>
      <c r="AM221" s="78"/>
      <c r="AN221" s="78"/>
    </row>
    <row r="222" spans="1:40" x14ac:dyDescent="0.25">
      <c r="A222" s="78"/>
      <c r="B222" s="78"/>
      <c r="C222" s="78"/>
      <c r="D222" s="78"/>
      <c r="E222" s="78"/>
      <c r="F222" s="78"/>
      <c r="G222" s="78"/>
      <c r="H222" s="78"/>
      <c r="I222" s="78"/>
      <c r="J222" s="78"/>
      <c r="K222" s="78"/>
      <c r="L222" s="78"/>
      <c r="M222" s="78"/>
      <c r="N222" s="78"/>
      <c r="O222" s="78"/>
      <c r="P222" s="78"/>
      <c r="Q222" s="78"/>
      <c r="R222" s="78"/>
      <c r="S222" s="78"/>
      <c r="T222" s="78"/>
      <c r="U222" s="78"/>
      <c r="V222" s="78"/>
      <c r="W222" s="78"/>
      <c r="X222" s="78"/>
      <c r="Y222" s="78"/>
      <c r="Z222" s="78"/>
      <c r="AA222" s="78"/>
      <c r="AB222" s="78"/>
      <c r="AC222" s="78"/>
      <c r="AD222" s="78"/>
      <c r="AE222" s="78"/>
      <c r="AF222" s="78"/>
      <c r="AG222" s="78"/>
      <c r="AH222" s="78"/>
      <c r="AI222" s="78"/>
      <c r="AJ222" s="78"/>
      <c r="AK222" s="78"/>
      <c r="AL222" s="78"/>
      <c r="AM222" s="78"/>
      <c r="AN222" s="78"/>
    </row>
    <row r="223" spans="1:40" x14ac:dyDescent="0.25">
      <c r="A223" s="78"/>
      <c r="B223" s="78"/>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c r="AA223" s="78"/>
      <c r="AB223" s="78"/>
      <c r="AC223" s="78"/>
      <c r="AD223" s="78"/>
      <c r="AE223" s="78"/>
      <c r="AF223" s="78"/>
      <c r="AG223" s="78"/>
      <c r="AH223" s="78"/>
      <c r="AI223" s="78"/>
      <c r="AJ223" s="78"/>
      <c r="AK223" s="78"/>
      <c r="AL223" s="78"/>
      <c r="AM223" s="78"/>
      <c r="AN223" s="78"/>
    </row>
    <row r="224" spans="1:40" x14ac:dyDescent="0.25">
      <c r="A224" s="78"/>
      <c r="B224" s="78"/>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c r="AA224" s="78"/>
      <c r="AB224" s="78"/>
      <c r="AC224" s="78"/>
      <c r="AD224" s="78"/>
      <c r="AE224" s="78"/>
      <c r="AF224" s="78"/>
      <c r="AG224" s="78"/>
      <c r="AH224" s="78"/>
      <c r="AI224" s="78"/>
      <c r="AJ224" s="78"/>
      <c r="AK224" s="78"/>
      <c r="AL224" s="78"/>
      <c r="AM224" s="78"/>
      <c r="AN224" s="78"/>
    </row>
    <row r="225" spans="1:40" x14ac:dyDescent="0.25">
      <c r="A225" s="78"/>
      <c r="B225" s="78"/>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8"/>
      <c r="AN225" s="78"/>
    </row>
    <row r="226" spans="1:40" x14ac:dyDescent="0.25">
      <c r="A226" s="78"/>
      <c r="B226" s="78"/>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c r="AA226" s="78"/>
      <c r="AB226" s="78"/>
      <c r="AC226" s="78"/>
      <c r="AD226" s="78"/>
      <c r="AE226" s="78"/>
      <c r="AF226" s="78"/>
      <c r="AG226" s="78"/>
      <c r="AH226" s="78"/>
      <c r="AI226" s="78"/>
      <c r="AJ226" s="78"/>
      <c r="AK226" s="78"/>
      <c r="AL226" s="78"/>
      <c r="AM226" s="78"/>
      <c r="AN226" s="78"/>
    </row>
    <row r="227" spans="1:40" x14ac:dyDescent="0.25">
      <c r="A227" s="78"/>
      <c r="B227" s="78"/>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8"/>
      <c r="AB227" s="78"/>
      <c r="AC227" s="78"/>
      <c r="AD227" s="78"/>
      <c r="AE227" s="78"/>
      <c r="AF227" s="78"/>
      <c r="AG227" s="78"/>
      <c r="AH227" s="78"/>
      <c r="AI227" s="78"/>
      <c r="AJ227" s="78"/>
      <c r="AK227" s="78"/>
      <c r="AL227" s="78"/>
      <c r="AM227" s="78"/>
      <c r="AN227" s="78"/>
    </row>
    <row r="228" spans="1:40" x14ac:dyDescent="0.25">
      <c r="A228" s="78"/>
      <c r="B228" s="78"/>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c r="AB228" s="78"/>
      <c r="AC228" s="78"/>
      <c r="AD228" s="78"/>
      <c r="AE228" s="78"/>
      <c r="AF228" s="78"/>
      <c r="AG228" s="78"/>
      <c r="AH228" s="78"/>
      <c r="AI228" s="78"/>
      <c r="AJ228" s="78"/>
      <c r="AK228" s="78"/>
      <c r="AL228" s="78"/>
      <c r="AM228" s="78"/>
      <c r="AN228" s="78"/>
    </row>
    <row r="229" spans="1:40" x14ac:dyDescent="0.25">
      <c r="A229" s="78"/>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c r="AA229" s="78"/>
      <c r="AB229" s="78"/>
      <c r="AC229" s="78"/>
      <c r="AD229" s="78"/>
      <c r="AE229" s="78"/>
      <c r="AF229" s="78"/>
      <c r="AG229" s="78"/>
      <c r="AH229" s="78"/>
      <c r="AI229" s="78"/>
      <c r="AJ229" s="78"/>
      <c r="AK229" s="78"/>
      <c r="AL229" s="78"/>
      <c r="AM229" s="78"/>
      <c r="AN229" s="78"/>
    </row>
    <row r="230" spans="1:40" x14ac:dyDescent="0.25">
      <c r="A230" s="78"/>
      <c r="B230" s="78"/>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c r="AB230" s="78"/>
      <c r="AC230" s="78"/>
      <c r="AD230" s="78"/>
      <c r="AE230" s="78"/>
      <c r="AF230" s="78"/>
      <c r="AG230" s="78"/>
      <c r="AH230" s="78"/>
      <c r="AI230" s="78"/>
      <c r="AJ230" s="78"/>
      <c r="AK230" s="78"/>
      <c r="AL230" s="78"/>
      <c r="AM230" s="78"/>
      <c r="AN230" s="78"/>
    </row>
    <row r="231" spans="1:40" x14ac:dyDescent="0.25">
      <c r="A231" s="78"/>
      <c r="B231" s="78"/>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c r="AA231" s="78"/>
      <c r="AB231" s="78"/>
      <c r="AC231" s="78"/>
      <c r="AD231" s="78"/>
      <c r="AE231" s="78"/>
      <c r="AF231" s="78"/>
      <c r="AG231" s="78"/>
      <c r="AH231" s="78"/>
      <c r="AI231" s="78"/>
      <c r="AJ231" s="78"/>
      <c r="AK231" s="78"/>
      <c r="AL231" s="78"/>
      <c r="AM231" s="78"/>
      <c r="AN231" s="78"/>
    </row>
    <row r="232" spans="1:40" x14ac:dyDescent="0.25">
      <c r="A232" s="78"/>
      <c r="B232" s="78"/>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c r="AH232" s="78"/>
      <c r="AI232" s="78"/>
      <c r="AJ232" s="78"/>
      <c r="AK232" s="78"/>
      <c r="AL232" s="78"/>
      <c r="AM232" s="78"/>
      <c r="AN232" s="78"/>
    </row>
    <row r="233" spans="1:40" x14ac:dyDescent="0.25">
      <c r="A233" s="78"/>
      <c r="B233" s="78"/>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c r="AK233" s="78"/>
      <c r="AL233" s="78"/>
      <c r="AM233" s="78"/>
      <c r="AN233" s="78"/>
    </row>
    <row r="234" spans="1:40" x14ac:dyDescent="0.25">
      <c r="A234" s="78"/>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c r="AA234" s="78"/>
      <c r="AB234" s="78"/>
      <c r="AC234" s="78"/>
      <c r="AD234" s="78"/>
      <c r="AE234" s="78"/>
      <c r="AF234" s="78"/>
      <c r="AG234" s="78"/>
      <c r="AH234" s="78"/>
      <c r="AI234" s="78"/>
      <c r="AJ234" s="78"/>
      <c r="AK234" s="78"/>
      <c r="AL234" s="78"/>
      <c r="AM234" s="78"/>
      <c r="AN234" s="78"/>
    </row>
    <row r="235" spans="1:40" x14ac:dyDescent="0.25">
      <c r="A235" s="78"/>
      <c r="B235" s="78"/>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c r="AA235" s="78"/>
      <c r="AB235" s="78"/>
      <c r="AC235" s="78"/>
      <c r="AD235" s="78"/>
      <c r="AE235" s="78"/>
      <c r="AF235" s="78"/>
      <c r="AG235" s="78"/>
      <c r="AH235" s="78"/>
      <c r="AI235" s="78"/>
      <c r="AJ235" s="78"/>
      <c r="AK235" s="78"/>
      <c r="AL235" s="78"/>
      <c r="AM235" s="78"/>
      <c r="AN235" s="78"/>
    </row>
    <row r="236" spans="1:40" x14ac:dyDescent="0.25">
      <c r="A236" s="78"/>
      <c r="B236" s="78"/>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c r="AB236" s="78"/>
      <c r="AC236" s="78"/>
      <c r="AD236" s="78"/>
      <c r="AE236" s="78"/>
      <c r="AF236" s="78"/>
      <c r="AG236" s="78"/>
      <c r="AH236" s="78"/>
      <c r="AI236" s="78"/>
      <c r="AJ236" s="78"/>
      <c r="AK236" s="78"/>
      <c r="AL236" s="78"/>
      <c r="AM236" s="78"/>
      <c r="AN236" s="78"/>
    </row>
    <row r="237" spans="1:40" x14ac:dyDescent="0.25">
      <c r="A237" s="78"/>
      <c r="B237" s="78"/>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c r="AA237" s="78"/>
      <c r="AB237" s="78"/>
      <c r="AC237" s="78"/>
      <c r="AD237" s="78"/>
      <c r="AE237" s="78"/>
      <c r="AF237" s="78"/>
      <c r="AG237" s="78"/>
      <c r="AH237" s="78"/>
      <c r="AI237" s="78"/>
      <c r="AJ237" s="78"/>
      <c r="AK237" s="78"/>
      <c r="AL237" s="78"/>
      <c r="AM237" s="78"/>
      <c r="AN237" s="78"/>
    </row>
    <row r="238" spans="1:40" x14ac:dyDescent="0.25">
      <c r="A238" s="78"/>
      <c r="B238" s="78"/>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c r="AA238" s="78"/>
      <c r="AB238" s="78"/>
      <c r="AC238" s="78"/>
      <c r="AD238" s="78"/>
      <c r="AE238" s="78"/>
      <c r="AF238" s="78"/>
      <c r="AG238" s="78"/>
      <c r="AH238" s="78"/>
      <c r="AI238" s="78"/>
      <c r="AJ238" s="78"/>
      <c r="AK238" s="78"/>
      <c r="AL238" s="78"/>
      <c r="AM238" s="78"/>
      <c r="AN238" s="78"/>
    </row>
    <row r="239" spans="1:40" x14ac:dyDescent="0.25">
      <c r="A239" s="78"/>
      <c r="B239" s="78"/>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c r="AA239" s="78"/>
      <c r="AB239" s="78"/>
      <c r="AC239" s="78"/>
      <c r="AD239" s="78"/>
      <c r="AE239" s="78"/>
      <c r="AF239" s="78"/>
      <c r="AG239" s="78"/>
      <c r="AH239" s="78"/>
      <c r="AI239" s="78"/>
      <c r="AJ239" s="78"/>
      <c r="AK239" s="78"/>
      <c r="AL239" s="78"/>
      <c r="AM239" s="78"/>
      <c r="AN239" s="78"/>
    </row>
    <row r="240" spans="1:40" x14ac:dyDescent="0.25">
      <c r="A240" s="78"/>
      <c r="B240" s="78"/>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c r="AA240" s="78"/>
      <c r="AB240" s="78"/>
      <c r="AC240" s="78"/>
      <c r="AD240" s="78"/>
      <c r="AE240" s="78"/>
      <c r="AF240" s="78"/>
      <c r="AG240" s="78"/>
      <c r="AH240" s="78"/>
      <c r="AI240" s="78"/>
      <c r="AJ240" s="78"/>
      <c r="AK240" s="78"/>
      <c r="AL240" s="78"/>
      <c r="AM240" s="78"/>
      <c r="AN240" s="78"/>
    </row>
    <row r="241" spans="1:40" x14ac:dyDescent="0.25">
      <c r="A241" s="78"/>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c r="AA241" s="78"/>
      <c r="AB241" s="78"/>
      <c r="AC241" s="78"/>
      <c r="AD241" s="78"/>
      <c r="AE241" s="78"/>
      <c r="AF241" s="78"/>
      <c r="AG241" s="78"/>
      <c r="AH241" s="78"/>
      <c r="AI241" s="78"/>
      <c r="AJ241" s="78"/>
      <c r="AK241" s="78"/>
      <c r="AL241" s="78"/>
      <c r="AM241" s="78"/>
      <c r="AN241" s="78"/>
    </row>
    <row r="242" spans="1:40" x14ac:dyDescent="0.25">
      <c r="A242" s="78"/>
      <c r="B242" s="78"/>
      <c r="C242" s="78"/>
      <c r="D242" s="78"/>
      <c r="E242" s="78"/>
      <c r="F242" s="78"/>
      <c r="G242" s="78"/>
      <c r="H242" s="78"/>
      <c r="I242" s="78"/>
      <c r="J242" s="78"/>
      <c r="K242" s="78"/>
      <c r="L242" s="78"/>
      <c r="M242" s="78"/>
      <c r="N242" s="78"/>
      <c r="O242" s="78"/>
      <c r="P242" s="78"/>
      <c r="Q242" s="78"/>
      <c r="R242" s="78"/>
      <c r="S242" s="78"/>
      <c r="T242" s="78"/>
      <c r="U242" s="78"/>
      <c r="V242" s="78"/>
      <c r="W242" s="78"/>
      <c r="X242" s="78"/>
      <c r="Y242" s="78"/>
      <c r="Z242" s="78"/>
      <c r="AA242" s="78"/>
      <c r="AB242" s="78"/>
      <c r="AC242" s="78"/>
      <c r="AD242" s="78"/>
      <c r="AE242" s="78"/>
      <c r="AF242" s="78"/>
      <c r="AG242" s="78"/>
      <c r="AH242" s="78"/>
      <c r="AI242" s="78"/>
      <c r="AJ242" s="78"/>
      <c r="AK242" s="78"/>
      <c r="AL242" s="78"/>
      <c r="AM242" s="78"/>
      <c r="AN242" s="78"/>
    </row>
    <row r="243" spans="1:40" x14ac:dyDescent="0.25">
      <c r="A243" s="78"/>
      <c r="B243" s="78"/>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c r="AA243" s="78"/>
      <c r="AB243" s="78"/>
      <c r="AC243" s="78"/>
      <c r="AD243" s="78"/>
      <c r="AE243" s="78"/>
      <c r="AF243" s="78"/>
      <c r="AG243" s="78"/>
      <c r="AH243" s="78"/>
      <c r="AI243" s="78"/>
      <c r="AJ243" s="78"/>
      <c r="AK243" s="78"/>
      <c r="AL243" s="78"/>
      <c r="AM243" s="78"/>
      <c r="AN243" s="78"/>
    </row>
    <row r="244" spans="1:40" x14ac:dyDescent="0.25">
      <c r="A244" s="78"/>
      <c r="B244" s="78"/>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c r="AA244" s="78"/>
      <c r="AB244" s="78"/>
      <c r="AC244" s="78"/>
      <c r="AD244" s="78"/>
      <c r="AE244" s="78"/>
      <c r="AF244" s="78"/>
      <c r="AG244" s="78"/>
      <c r="AH244" s="78"/>
      <c r="AI244" s="78"/>
      <c r="AJ244" s="78"/>
      <c r="AK244" s="78"/>
      <c r="AL244" s="78"/>
      <c r="AM244" s="78"/>
      <c r="AN244" s="78"/>
    </row>
    <row r="245" spans="1:40" x14ac:dyDescent="0.25">
      <c r="A245" s="78"/>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row>
    <row r="246" spans="1:40" x14ac:dyDescent="0.25">
      <c r="A246" s="78"/>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c r="AA246" s="78"/>
      <c r="AB246" s="78"/>
      <c r="AC246" s="78"/>
      <c r="AD246" s="78"/>
      <c r="AE246" s="78"/>
      <c r="AF246" s="78"/>
      <c r="AG246" s="78"/>
      <c r="AH246" s="78"/>
      <c r="AI246" s="78"/>
      <c r="AJ246" s="78"/>
      <c r="AK246" s="78"/>
      <c r="AL246" s="78"/>
      <c r="AM246" s="78"/>
      <c r="AN246" s="78"/>
    </row>
    <row r="247" spans="1:40" x14ac:dyDescent="0.25">
      <c r="A247" s="78"/>
      <c r="B247" s="78"/>
      <c r="C247" s="78"/>
      <c r="D247" s="78"/>
      <c r="E247" s="78"/>
      <c r="F247" s="78"/>
      <c r="G247" s="78"/>
      <c r="H247" s="78"/>
      <c r="I247" s="78"/>
      <c r="J247" s="78"/>
      <c r="K247" s="78"/>
      <c r="L247" s="78"/>
      <c r="M247" s="78"/>
      <c r="N247" s="78"/>
      <c r="O247" s="78"/>
      <c r="P247" s="78"/>
      <c r="Q247" s="78"/>
      <c r="R247" s="78"/>
      <c r="S247" s="78"/>
      <c r="T247" s="78"/>
      <c r="U247" s="78"/>
      <c r="V247" s="78"/>
      <c r="W247" s="78"/>
      <c r="X247" s="78"/>
      <c r="Y247" s="78"/>
      <c r="Z247" s="78"/>
      <c r="AA247" s="78"/>
      <c r="AB247" s="78"/>
      <c r="AC247" s="78"/>
      <c r="AD247" s="78"/>
      <c r="AE247" s="78"/>
      <c r="AF247" s="78"/>
      <c r="AG247" s="78"/>
      <c r="AH247" s="78"/>
      <c r="AI247" s="78"/>
      <c r="AJ247" s="78"/>
      <c r="AK247" s="78"/>
      <c r="AL247" s="78"/>
      <c r="AM247" s="78"/>
      <c r="AN247" s="78"/>
    </row>
    <row r="248" spans="1:40" x14ac:dyDescent="0.25">
      <c r="A248" s="78"/>
      <c r="B248" s="78"/>
      <c r="C248" s="78"/>
      <c r="D248" s="78"/>
      <c r="E248" s="78"/>
      <c r="F248" s="78"/>
      <c r="G248" s="78"/>
      <c r="H248" s="78"/>
      <c r="I248" s="78"/>
      <c r="J248" s="78"/>
      <c r="K248" s="78"/>
      <c r="L248" s="78"/>
      <c r="M248" s="78"/>
      <c r="N248" s="78"/>
      <c r="O248" s="78"/>
      <c r="P248" s="78"/>
      <c r="Q248" s="78"/>
      <c r="R248" s="78"/>
      <c r="S248" s="78"/>
      <c r="T248" s="78"/>
      <c r="U248" s="78"/>
      <c r="V248" s="78"/>
      <c r="W248" s="78"/>
      <c r="X248" s="78"/>
      <c r="Y248" s="78"/>
      <c r="Z248" s="78"/>
      <c r="AA248" s="78"/>
      <c r="AB248" s="78"/>
      <c r="AC248" s="78"/>
      <c r="AD248" s="78"/>
      <c r="AE248" s="78"/>
      <c r="AF248" s="78"/>
      <c r="AG248" s="78"/>
      <c r="AH248" s="78"/>
      <c r="AI248" s="78"/>
      <c r="AJ248" s="78"/>
      <c r="AK248" s="78"/>
      <c r="AL248" s="78"/>
      <c r="AM248" s="78"/>
      <c r="AN248" s="78"/>
    </row>
    <row r="249" spans="1:40" x14ac:dyDescent="0.25">
      <c r="A249" s="78"/>
      <c r="B249" s="78"/>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c r="AA249" s="78"/>
      <c r="AB249" s="78"/>
      <c r="AC249" s="78"/>
      <c r="AD249" s="78"/>
      <c r="AE249" s="78"/>
      <c r="AF249" s="78"/>
      <c r="AG249" s="78"/>
      <c r="AH249" s="78"/>
      <c r="AI249" s="78"/>
      <c r="AJ249" s="78"/>
      <c r="AK249" s="78"/>
      <c r="AL249" s="78"/>
      <c r="AM249" s="78"/>
      <c r="AN249" s="78"/>
    </row>
    <row r="250" spans="1:40" x14ac:dyDescent="0.25">
      <c r="A250" s="78"/>
      <c r="B250" s="78"/>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c r="AA250" s="78"/>
      <c r="AB250" s="78"/>
      <c r="AC250" s="78"/>
      <c r="AD250" s="78"/>
      <c r="AE250" s="78"/>
      <c r="AF250" s="78"/>
      <c r="AG250" s="78"/>
      <c r="AH250" s="78"/>
      <c r="AI250" s="78"/>
      <c r="AJ250" s="78"/>
      <c r="AK250" s="78"/>
      <c r="AL250" s="78"/>
      <c r="AM250" s="78"/>
      <c r="AN250" s="78"/>
    </row>
    <row r="251" spans="1:40" x14ac:dyDescent="0.25">
      <c r="A251" s="78"/>
      <c r="B251" s="78"/>
      <c r="C251" s="78"/>
      <c r="D251" s="78"/>
      <c r="E251" s="78"/>
      <c r="F251" s="78"/>
      <c r="G251" s="78"/>
      <c r="H251" s="78"/>
      <c r="I251" s="78"/>
      <c r="J251" s="78"/>
      <c r="K251" s="78"/>
      <c r="L251" s="78"/>
      <c r="M251" s="78"/>
      <c r="N251" s="78"/>
      <c r="O251" s="78"/>
      <c r="P251" s="78"/>
      <c r="Q251" s="78"/>
      <c r="R251" s="78"/>
      <c r="S251" s="78"/>
      <c r="T251" s="78"/>
      <c r="U251" s="78"/>
      <c r="V251" s="78"/>
      <c r="W251" s="78"/>
      <c r="X251" s="78"/>
      <c r="Y251" s="78"/>
      <c r="Z251" s="78"/>
      <c r="AA251" s="78"/>
      <c r="AB251" s="78"/>
      <c r="AC251" s="78"/>
      <c r="AD251" s="78"/>
      <c r="AE251" s="78"/>
      <c r="AF251" s="78"/>
      <c r="AG251" s="78"/>
      <c r="AH251" s="78"/>
      <c r="AI251" s="78"/>
      <c r="AJ251" s="78"/>
      <c r="AK251" s="78"/>
      <c r="AL251" s="78"/>
      <c r="AM251" s="78"/>
      <c r="AN251" s="78"/>
    </row>
    <row r="252" spans="1:40" x14ac:dyDescent="0.25">
      <c r="A252" s="78"/>
      <c r="B252" s="78"/>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c r="AA252" s="78"/>
      <c r="AB252" s="78"/>
      <c r="AC252" s="78"/>
      <c r="AD252" s="78"/>
      <c r="AE252" s="78"/>
      <c r="AF252" s="78"/>
      <c r="AG252" s="78"/>
      <c r="AH252" s="78"/>
      <c r="AI252" s="78"/>
      <c r="AJ252" s="78"/>
      <c r="AK252" s="78"/>
      <c r="AL252" s="78"/>
      <c r="AM252" s="78"/>
      <c r="AN252" s="78"/>
    </row>
    <row r="253" spans="1:40" x14ac:dyDescent="0.25">
      <c r="A253" s="78"/>
      <c r="B253" s="78"/>
      <c r="C253" s="78"/>
      <c r="D253" s="78"/>
      <c r="E253" s="78"/>
      <c r="F253" s="78"/>
      <c r="G253" s="78"/>
      <c r="H253" s="78"/>
      <c r="I253" s="78"/>
      <c r="J253" s="78"/>
      <c r="K253" s="78"/>
      <c r="L253" s="78"/>
      <c r="M253" s="78"/>
      <c r="N253" s="78"/>
      <c r="O253" s="78"/>
      <c r="P253" s="78"/>
      <c r="Q253" s="78"/>
      <c r="R253" s="78"/>
      <c r="S253" s="78"/>
      <c r="T253" s="78"/>
      <c r="U253" s="78"/>
      <c r="V253" s="78"/>
      <c r="W253" s="78"/>
      <c r="X253" s="78"/>
      <c r="Y253" s="78"/>
      <c r="Z253" s="78"/>
      <c r="AA253" s="78"/>
      <c r="AB253" s="78"/>
      <c r="AC253" s="78"/>
      <c r="AD253" s="78"/>
      <c r="AE253" s="78"/>
      <c r="AF253" s="78"/>
      <c r="AG253" s="78"/>
      <c r="AH253" s="78"/>
      <c r="AI253" s="78"/>
      <c r="AJ253" s="78"/>
      <c r="AK253" s="78"/>
      <c r="AL253" s="78"/>
      <c r="AM253" s="78"/>
      <c r="AN253" s="78"/>
    </row>
    <row r="254" spans="1:40" x14ac:dyDescent="0.25">
      <c r="A254" s="78"/>
      <c r="B254" s="78"/>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c r="AA254" s="78"/>
      <c r="AB254" s="78"/>
      <c r="AC254" s="78"/>
      <c r="AD254" s="78"/>
      <c r="AE254" s="78"/>
      <c r="AF254" s="78"/>
      <c r="AG254" s="78"/>
      <c r="AH254" s="78"/>
      <c r="AI254" s="78"/>
      <c r="AJ254" s="78"/>
      <c r="AK254" s="78"/>
      <c r="AL254" s="78"/>
      <c r="AM254" s="78"/>
      <c r="AN254" s="78"/>
    </row>
    <row r="255" spans="1:40" x14ac:dyDescent="0.25">
      <c r="A255" s="78"/>
      <c r="B255" s="78"/>
      <c r="C255" s="78"/>
      <c r="D255" s="78"/>
      <c r="E255" s="78"/>
      <c r="F255" s="78"/>
      <c r="G255" s="78"/>
      <c r="H255" s="78"/>
      <c r="I255" s="78"/>
      <c r="J255" s="78"/>
      <c r="K255" s="78"/>
      <c r="L255" s="78"/>
      <c r="M255" s="78"/>
      <c r="N255" s="78"/>
      <c r="O255" s="78"/>
      <c r="P255" s="78"/>
      <c r="Q255" s="78"/>
      <c r="R255" s="78"/>
      <c r="S255" s="78"/>
      <c r="T255" s="78"/>
      <c r="U255" s="78"/>
      <c r="V255" s="78"/>
      <c r="W255" s="78"/>
      <c r="X255" s="78"/>
      <c r="Y255" s="78"/>
      <c r="Z255" s="78"/>
      <c r="AA255" s="78"/>
      <c r="AB255" s="78"/>
      <c r="AC255" s="78"/>
      <c r="AD255" s="78"/>
      <c r="AE255" s="78"/>
      <c r="AF255" s="78"/>
      <c r="AG255" s="78"/>
      <c r="AH255" s="78"/>
      <c r="AI255" s="78"/>
      <c r="AJ255" s="78"/>
      <c r="AK255" s="78"/>
      <c r="AL255" s="78"/>
      <c r="AM255" s="78"/>
      <c r="AN255" s="78"/>
    </row>
    <row r="256" spans="1:40" x14ac:dyDescent="0.25">
      <c r="A256" s="78"/>
      <c r="B256" s="78"/>
      <c r="C256" s="78"/>
      <c r="D256" s="78"/>
      <c r="E256" s="78"/>
      <c r="F256" s="78"/>
      <c r="G256" s="78"/>
      <c r="H256" s="78"/>
      <c r="I256" s="78"/>
      <c r="J256" s="78"/>
      <c r="K256" s="78"/>
      <c r="L256" s="78"/>
      <c r="M256" s="78"/>
      <c r="N256" s="78"/>
      <c r="O256" s="78"/>
      <c r="P256" s="78"/>
      <c r="Q256" s="78"/>
      <c r="R256" s="78"/>
      <c r="S256" s="78"/>
      <c r="T256" s="78"/>
      <c r="U256" s="78"/>
      <c r="V256" s="78"/>
      <c r="W256" s="78"/>
      <c r="X256" s="78"/>
      <c r="Y256" s="78"/>
      <c r="Z256" s="78"/>
      <c r="AA256" s="78"/>
      <c r="AB256" s="78"/>
      <c r="AC256" s="78"/>
      <c r="AD256" s="78"/>
      <c r="AE256" s="78"/>
      <c r="AF256" s="78"/>
      <c r="AG256" s="78"/>
      <c r="AH256" s="78"/>
      <c r="AI256" s="78"/>
      <c r="AJ256" s="78"/>
      <c r="AK256" s="78"/>
      <c r="AL256" s="78"/>
      <c r="AM256" s="78"/>
      <c r="AN256" s="78"/>
    </row>
    <row r="257" spans="1:40" x14ac:dyDescent="0.25">
      <c r="A257" s="78"/>
      <c r="B257" s="78"/>
      <c r="C257" s="78"/>
      <c r="D257" s="78"/>
      <c r="E257" s="78"/>
      <c r="F257" s="78"/>
      <c r="G257" s="78"/>
      <c r="H257" s="78"/>
      <c r="I257" s="78"/>
      <c r="J257" s="78"/>
      <c r="K257" s="78"/>
      <c r="L257" s="78"/>
      <c r="M257" s="78"/>
      <c r="N257" s="78"/>
      <c r="O257" s="78"/>
      <c r="P257" s="78"/>
      <c r="Q257" s="78"/>
      <c r="R257" s="78"/>
      <c r="S257" s="78"/>
      <c r="T257" s="78"/>
      <c r="U257" s="78"/>
      <c r="V257" s="78"/>
      <c r="W257" s="78"/>
      <c r="X257" s="78"/>
      <c r="Y257" s="78"/>
      <c r="Z257" s="78"/>
      <c r="AA257" s="78"/>
      <c r="AB257" s="78"/>
      <c r="AC257" s="78"/>
      <c r="AD257" s="78"/>
      <c r="AE257" s="78"/>
      <c r="AF257" s="78"/>
      <c r="AG257" s="78"/>
      <c r="AH257" s="78"/>
      <c r="AI257" s="78"/>
      <c r="AJ257" s="78"/>
      <c r="AK257" s="78"/>
      <c r="AL257" s="78"/>
      <c r="AM257" s="78"/>
      <c r="AN257" s="78"/>
    </row>
    <row r="258" spans="1:40" x14ac:dyDescent="0.25">
      <c r="A258" s="78"/>
      <c r="B258" s="78"/>
      <c r="C258" s="78"/>
      <c r="D258" s="78"/>
      <c r="E258" s="78"/>
      <c r="F258" s="78"/>
      <c r="G258" s="78"/>
      <c r="H258" s="78"/>
      <c r="I258" s="78"/>
      <c r="J258" s="78"/>
      <c r="K258" s="78"/>
      <c r="L258" s="78"/>
      <c r="M258" s="78"/>
      <c r="N258" s="78"/>
      <c r="O258" s="78"/>
      <c r="P258" s="78"/>
      <c r="Q258" s="78"/>
      <c r="R258" s="78"/>
      <c r="S258" s="78"/>
      <c r="T258" s="78"/>
      <c r="U258" s="78"/>
      <c r="V258" s="78"/>
      <c r="W258" s="78"/>
      <c r="X258" s="78"/>
      <c r="Y258" s="78"/>
      <c r="Z258" s="78"/>
      <c r="AA258" s="78"/>
      <c r="AB258" s="78"/>
      <c r="AC258" s="78"/>
      <c r="AD258" s="78"/>
      <c r="AE258" s="78"/>
      <c r="AF258" s="78"/>
      <c r="AG258" s="78"/>
      <c r="AH258" s="78"/>
      <c r="AI258" s="78"/>
      <c r="AJ258" s="78"/>
      <c r="AK258" s="78"/>
      <c r="AL258" s="78"/>
      <c r="AM258" s="78"/>
      <c r="AN258" s="78"/>
    </row>
    <row r="259" spans="1:40" x14ac:dyDescent="0.25">
      <c r="A259" s="78"/>
      <c r="B259" s="78"/>
      <c r="C259" s="78"/>
      <c r="D259" s="78"/>
      <c r="E259" s="78"/>
      <c r="F259" s="78"/>
      <c r="G259" s="78"/>
      <c r="H259" s="78"/>
      <c r="I259" s="78"/>
      <c r="J259" s="78"/>
      <c r="K259" s="78"/>
      <c r="L259" s="78"/>
      <c r="M259" s="78"/>
      <c r="N259" s="78"/>
      <c r="O259" s="78"/>
      <c r="P259" s="78"/>
      <c r="Q259" s="78"/>
      <c r="R259" s="78"/>
      <c r="S259" s="78"/>
      <c r="T259" s="78"/>
      <c r="U259" s="78"/>
      <c r="V259" s="78"/>
      <c r="W259" s="78"/>
      <c r="X259" s="78"/>
      <c r="Y259" s="78"/>
      <c r="Z259" s="78"/>
      <c r="AA259" s="78"/>
      <c r="AB259" s="78"/>
      <c r="AC259" s="78"/>
      <c r="AD259" s="78"/>
      <c r="AE259" s="78"/>
      <c r="AF259" s="78"/>
      <c r="AG259" s="78"/>
      <c r="AH259" s="78"/>
      <c r="AI259" s="78"/>
      <c r="AJ259" s="78"/>
      <c r="AK259" s="78"/>
      <c r="AL259" s="78"/>
      <c r="AM259" s="78"/>
      <c r="AN259" s="78"/>
    </row>
    <row r="260" spans="1:40" x14ac:dyDescent="0.25">
      <c r="A260" s="78"/>
      <c r="B260" s="78"/>
      <c r="C260" s="78"/>
      <c r="D260" s="78"/>
      <c r="E260" s="78"/>
      <c r="F260" s="78"/>
      <c r="G260" s="78"/>
      <c r="H260" s="78"/>
      <c r="I260" s="78"/>
      <c r="J260" s="78"/>
      <c r="K260" s="78"/>
      <c r="L260" s="78"/>
      <c r="M260" s="78"/>
      <c r="N260" s="78"/>
      <c r="O260" s="78"/>
      <c r="P260" s="78"/>
      <c r="Q260" s="78"/>
      <c r="R260" s="78"/>
      <c r="S260" s="78"/>
      <c r="T260" s="78"/>
      <c r="U260" s="78"/>
      <c r="V260" s="78"/>
      <c r="W260" s="78"/>
      <c r="X260" s="78"/>
      <c r="Y260" s="78"/>
      <c r="Z260" s="78"/>
      <c r="AA260" s="78"/>
      <c r="AB260" s="78"/>
      <c r="AC260" s="78"/>
      <c r="AD260" s="78"/>
      <c r="AE260" s="78"/>
      <c r="AF260" s="78"/>
      <c r="AG260" s="78"/>
      <c r="AH260" s="78"/>
      <c r="AI260" s="78"/>
      <c r="AJ260" s="78"/>
      <c r="AK260" s="78"/>
      <c r="AL260" s="78"/>
      <c r="AM260" s="78"/>
      <c r="AN260" s="78"/>
    </row>
    <row r="261" spans="1:40" x14ac:dyDescent="0.25">
      <c r="A261" s="78"/>
      <c r="B261" s="78"/>
      <c r="C261" s="78"/>
      <c r="D261" s="78"/>
      <c r="E261" s="78"/>
      <c r="F261" s="78"/>
      <c r="G261" s="78"/>
      <c r="H261" s="78"/>
      <c r="I261" s="78"/>
      <c r="J261" s="78"/>
      <c r="K261" s="78"/>
      <c r="L261" s="78"/>
      <c r="M261" s="78"/>
      <c r="N261" s="78"/>
      <c r="O261" s="78"/>
      <c r="P261" s="78"/>
      <c r="Q261" s="78"/>
      <c r="R261" s="78"/>
      <c r="S261" s="78"/>
      <c r="T261" s="78"/>
      <c r="U261" s="78"/>
      <c r="V261" s="78"/>
      <c r="W261" s="78"/>
      <c r="X261" s="78"/>
      <c r="Y261" s="78"/>
      <c r="Z261" s="78"/>
      <c r="AA261" s="78"/>
      <c r="AB261" s="78"/>
      <c r="AC261" s="78"/>
      <c r="AD261" s="78"/>
      <c r="AE261" s="78"/>
      <c r="AF261" s="78"/>
      <c r="AG261" s="78"/>
      <c r="AH261" s="78"/>
      <c r="AI261" s="78"/>
      <c r="AJ261" s="78"/>
      <c r="AK261" s="78"/>
      <c r="AL261" s="78"/>
      <c r="AM261" s="78"/>
      <c r="AN261" s="78"/>
    </row>
    <row r="262" spans="1:40" x14ac:dyDescent="0.25">
      <c r="A262" s="78"/>
      <c r="B262" s="78"/>
      <c r="C262" s="78"/>
      <c r="D262" s="78"/>
      <c r="E262" s="78"/>
      <c r="F262" s="78"/>
      <c r="G262" s="78"/>
      <c r="H262" s="78"/>
      <c r="I262" s="78"/>
      <c r="J262" s="78"/>
      <c r="K262" s="78"/>
      <c r="L262" s="78"/>
      <c r="M262" s="78"/>
      <c r="N262" s="78"/>
      <c r="O262" s="78"/>
      <c r="P262" s="78"/>
      <c r="Q262" s="78"/>
      <c r="R262" s="78"/>
      <c r="S262" s="78"/>
      <c r="T262" s="78"/>
      <c r="U262" s="78"/>
      <c r="V262" s="78"/>
      <c r="W262" s="78"/>
      <c r="X262" s="78"/>
      <c r="Y262" s="78"/>
      <c r="Z262" s="78"/>
      <c r="AA262" s="78"/>
      <c r="AB262" s="78"/>
      <c r="AC262" s="78"/>
      <c r="AD262" s="78"/>
      <c r="AE262" s="78"/>
      <c r="AF262" s="78"/>
      <c r="AG262" s="78"/>
      <c r="AH262" s="78"/>
      <c r="AI262" s="78"/>
      <c r="AJ262" s="78"/>
      <c r="AK262" s="78"/>
      <c r="AL262" s="78"/>
      <c r="AM262" s="78"/>
      <c r="AN262" s="78"/>
    </row>
    <row r="263" spans="1:40" x14ac:dyDescent="0.25">
      <c r="A263" s="78"/>
      <c r="B263" s="78"/>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c r="AA263" s="78"/>
      <c r="AB263" s="78"/>
      <c r="AC263" s="78"/>
      <c r="AD263" s="78"/>
      <c r="AE263" s="78"/>
      <c r="AF263" s="78"/>
      <c r="AG263" s="78"/>
      <c r="AH263" s="78"/>
      <c r="AI263" s="78"/>
      <c r="AJ263" s="78"/>
      <c r="AK263" s="78"/>
      <c r="AL263" s="78"/>
      <c r="AM263" s="78"/>
      <c r="AN263" s="78"/>
    </row>
    <row r="264" spans="1:40" x14ac:dyDescent="0.25">
      <c r="A264" s="78"/>
      <c r="B264" s="78"/>
      <c r="C264" s="78"/>
      <c r="D264" s="78"/>
      <c r="E264" s="78"/>
      <c r="F264" s="78"/>
      <c r="G264" s="78"/>
      <c r="H264" s="78"/>
      <c r="I264" s="78"/>
      <c r="J264" s="78"/>
      <c r="K264" s="78"/>
      <c r="L264" s="78"/>
      <c r="M264" s="78"/>
      <c r="N264" s="78"/>
      <c r="O264" s="78"/>
      <c r="P264" s="78"/>
      <c r="Q264" s="78"/>
      <c r="R264" s="78"/>
      <c r="S264" s="78"/>
      <c r="T264" s="78"/>
      <c r="U264" s="78"/>
      <c r="V264" s="78"/>
      <c r="W264" s="78"/>
      <c r="X264" s="78"/>
      <c r="Y264" s="78"/>
      <c r="Z264" s="78"/>
      <c r="AA264" s="78"/>
      <c r="AB264" s="78"/>
      <c r="AC264" s="78"/>
      <c r="AD264" s="78"/>
      <c r="AE264" s="78"/>
      <c r="AF264" s="78"/>
      <c r="AG264" s="78"/>
      <c r="AH264" s="78"/>
      <c r="AI264" s="78"/>
      <c r="AJ264" s="78"/>
      <c r="AK264" s="78"/>
      <c r="AL264" s="78"/>
      <c r="AM264" s="78"/>
      <c r="AN264" s="78"/>
    </row>
    <row r="265" spans="1:40" x14ac:dyDescent="0.25">
      <c r="A265" s="78"/>
      <c r="B265" s="78"/>
      <c r="C265" s="78"/>
      <c r="D265" s="78"/>
      <c r="E265" s="78"/>
      <c r="F265" s="78"/>
      <c r="G265" s="78"/>
      <c r="H265" s="78"/>
      <c r="I265" s="78"/>
      <c r="J265" s="78"/>
      <c r="K265" s="78"/>
      <c r="L265" s="78"/>
      <c r="M265" s="78"/>
      <c r="N265" s="78"/>
      <c r="O265" s="78"/>
      <c r="P265" s="78"/>
      <c r="Q265" s="78"/>
      <c r="R265" s="78"/>
      <c r="S265" s="78"/>
      <c r="T265" s="78"/>
      <c r="U265" s="78"/>
      <c r="V265" s="78"/>
      <c r="W265" s="78"/>
      <c r="X265" s="78"/>
      <c r="Y265" s="78"/>
      <c r="Z265" s="78"/>
      <c r="AA265" s="78"/>
      <c r="AB265" s="78"/>
      <c r="AC265" s="78"/>
      <c r="AD265" s="78"/>
      <c r="AE265" s="78"/>
      <c r="AF265" s="78"/>
      <c r="AG265" s="78"/>
      <c r="AH265" s="78"/>
      <c r="AI265" s="78"/>
      <c r="AJ265" s="78"/>
      <c r="AK265" s="78"/>
      <c r="AL265" s="78"/>
      <c r="AM265" s="78"/>
      <c r="AN265" s="78"/>
    </row>
    <row r="266" spans="1:40" x14ac:dyDescent="0.25">
      <c r="A266" s="78"/>
      <c r="B266" s="78"/>
      <c r="C266" s="78"/>
      <c r="D266" s="78"/>
      <c r="E266" s="78"/>
      <c r="F266" s="78"/>
      <c r="G266" s="78"/>
      <c r="H266" s="78"/>
      <c r="I266" s="78"/>
      <c r="J266" s="78"/>
      <c r="K266" s="78"/>
      <c r="L266" s="78"/>
      <c r="M266" s="78"/>
      <c r="N266" s="78"/>
      <c r="O266" s="78"/>
      <c r="P266" s="78"/>
      <c r="Q266" s="78"/>
      <c r="R266" s="78"/>
      <c r="S266" s="78"/>
      <c r="T266" s="78"/>
      <c r="U266" s="78"/>
      <c r="V266" s="78"/>
      <c r="W266" s="78"/>
      <c r="X266" s="78"/>
      <c r="Y266" s="78"/>
      <c r="Z266" s="78"/>
      <c r="AA266" s="78"/>
      <c r="AB266" s="78"/>
      <c r="AC266" s="78"/>
      <c r="AD266" s="78"/>
      <c r="AE266" s="78"/>
      <c r="AF266" s="78"/>
      <c r="AG266" s="78"/>
      <c r="AH266" s="78"/>
      <c r="AI266" s="78"/>
      <c r="AJ266" s="78"/>
      <c r="AK266" s="78"/>
      <c r="AL266" s="78"/>
      <c r="AM266" s="78"/>
      <c r="AN266" s="78"/>
    </row>
    <row r="267" spans="1:40" x14ac:dyDescent="0.25">
      <c r="A267" s="78"/>
      <c r="B267" s="78"/>
      <c r="C267" s="78"/>
      <c r="D267" s="78"/>
      <c r="E267" s="78"/>
      <c r="F267" s="78"/>
      <c r="G267" s="78"/>
      <c r="H267" s="78"/>
      <c r="I267" s="78"/>
      <c r="J267" s="78"/>
      <c r="K267" s="78"/>
      <c r="L267" s="78"/>
      <c r="M267" s="78"/>
      <c r="N267" s="78"/>
      <c r="O267" s="78"/>
      <c r="P267" s="78"/>
      <c r="Q267" s="78"/>
      <c r="R267" s="78"/>
      <c r="S267" s="78"/>
      <c r="T267" s="78"/>
      <c r="U267" s="78"/>
      <c r="V267" s="78"/>
      <c r="W267" s="78"/>
      <c r="X267" s="78"/>
      <c r="Y267" s="78"/>
      <c r="Z267" s="78"/>
      <c r="AA267" s="78"/>
      <c r="AB267" s="78"/>
      <c r="AC267" s="78"/>
      <c r="AD267" s="78"/>
      <c r="AE267" s="78"/>
      <c r="AF267" s="78"/>
      <c r="AG267" s="78"/>
      <c r="AH267" s="78"/>
      <c r="AI267" s="78"/>
      <c r="AJ267" s="78"/>
      <c r="AK267" s="78"/>
      <c r="AL267" s="78"/>
      <c r="AM267" s="78"/>
      <c r="AN267" s="78"/>
    </row>
    <row r="268" spans="1:40" x14ac:dyDescent="0.25">
      <c r="A268" s="78"/>
      <c r="B268" s="78"/>
      <c r="C268" s="78"/>
      <c r="D268" s="78"/>
      <c r="E268" s="78"/>
      <c r="F268" s="78"/>
      <c r="G268" s="78"/>
      <c r="H268" s="78"/>
      <c r="I268" s="78"/>
      <c r="J268" s="78"/>
      <c r="K268" s="78"/>
      <c r="L268" s="78"/>
      <c r="M268" s="78"/>
      <c r="N268" s="78"/>
      <c r="O268" s="78"/>
      <c r="P268" s="78"/>
      <c r="Q268" s="78"/>
      <c r="R268" s="78"/>
      <c r="S268" s="78"/>
      <c r="T268" s="78"/>
      <c r="U268" s="78"/>
      <c r="V268" s="78"/>
      <c r="W268" s="78"/>
      <c r="X268" s="78"/>
      <c r="Y268" s="78"/>
      <c r="Z268" s="78"/>
      <c r="AA268" s="78"/>
      <c r="AB268" s="78"/>
      <c r="AC268" s="78"/>
      <c r="AD268" s="78"/>
      <c r="AE268" s="78"/>
      <c r="AF268" s="78"/>
      <c r="AG268" s="78"/>
      <c r="AH268" s="78"/>
      <c r="AI268" s="78"/>
      <c r="AJ268" s="78"/>
      <c r="AK268" s="78"/>
      <c r="AL268" s="78"/>
      <c r="AM268" s="78"/>
      <c r="AN268" s="78"/>
    </row>
    <row r="269" spans="1:40" x14ac:dyDescent="0.25">
      <c r="A269" s="78"/>
      <c r="B269" s="78"/>
      <c r="C269" s="78"/>
      <c r="D269" s="78"/>
      <c r="E269" s="78"/>
      <c r="F269" s="78"/>
      <c r="G269" s="78"/>
      <c r="H269" s="78"/>
      <c r="I269" s="78"/>
      <c r="J269" s="78"/>
      <c r="K269" s="78"/>
      <c r="L269" s="78"/>
      <c r="M269" s="78"/>
      <c r="N269" s="78"/>
      <c r="O269" s="78"/>
      <c r="P269" s="78"/>
      <c r="Q269" s="78"/>
      <c r="R269" s="78"/>
      <c r="S269" s="78"/>
      <c r="T269" s="78"/>
      <c r="U269" s="78"/>
      <c r="V269" s="78"/>
      <c r="W269" s="78"/>
      <c r="X269" s="78"/>
      <c r="Y269" s="78"/>
      <c r="Z269" s="78"/>
      <c r="AA269" s="78"/>
      <c r="AB269" s="78"/>
      <c r="AC269" s="78"/>
      <c r="AD269" s="78"/>
      <c r="AE269" s="78"/>
      <c r="AF269" s="78"/>
      <c r="AG269" s="78"/>
      <c r="AH269" s="78"/>
      <c r="AI269" s="78"/>
      <c r="AJ269" s="78"/>
      <c r="AK269" s="78"/>
      <c r="AL269" s="78"/>
      <c r="AM269" s="78"/>
      <c r="AN269" s="78"/>
    </row>
    <row r="270" spans="1:40" x14ac:dyDescent="0.25">
      <c r="A270" s="78"/>
      <c r="B270" s="78"/>
      <c r="C270" s="78"/>
      <c r="D270" s="78"/>
      <c r="E270" s="78"/>
      <c r="F270" s="78"/>
      <c r="G270" s="78"/>
      <c r="H270" s="78"/>
      <c r="I270" s="78"/>
      <c r="J270" s="78"/>
      <c r="K270" s="78"/>
      <c r="L270" s="78"/>
      <c r="M270" s="78"/>
      <c r="N270" s="78"/>
      <c r="O270" s="78"/>
      <c r="P270" s="78"/>
      <c r="Q270" s="78"/>
      <c r="R270" s="78"/>
      <c r="S270" s="78"/>
      <c r="T270" s="78"/>
      <c r="U270" s="78"/>
      <c r="V270" s="78"/>
      <c r="W270" s="78"/>
      <c r="X270" s="78"/>
      <c r="Y270" s="78"/>
      <c r="Z270" s="78"/>
      <c r="AA270" s="78"/>
      <c r="AB270" s="78"/>
      <c r="AC270" s="78"/>
      <c r="AD270" s="78"/>
      <c r="AE270" s="78"/>
      <c r="AF270" s="78"/>
      <c r="AG270" s="78"/>
      <c r="AH270" s="78"/>
      <c r="AI270" s="78"/>
      <c r="AJ270" s="78"/>
      <c r="AK270" s="78"/>
      <c r="AL270" s="78"/>
      <c r="AM270" s="78"/>
      <c r="AN270" s="78"/>
    </row>
    <row r="271" spans="1:40" x14ac:dyDescent="0.25">
      <c r="A271" s="78"/>
      <c r="B271" s="78"/>
      <c r="C271" s="78"/>
      <c r="D271" s="78"/>
      <c r="E271" s="78"/>
      <c r="F271" s="78"/>
      <c r="G271" s="78"/>
      <c r="H271" s="78"/>
      <c r="I271" s="78"/>
      <c r="J271" s="78"/>
      <c r="K271" s="78"/>
      <c r="L271" s="78"/>
      <c r="M271" s="78"/>
      <c r="N271" s="78"/>
      <c r="O271" s="78"/>
      <c r="P271" s="78"/>
      <c r="Q271" s="78"/>
      <c r="R271" s="78"/>
      <c r="S271" s="78"/>
      <c r="T271" s="78"/>
      <c r="U271" s="78"/>
      <c r="V271" s="78"/>
      <c r="W271" s="78"/>
      <c r="X271" s="78"/>
      <c r="Y271" s="78"/>
      <c r="Z271" s="78"/>
      <c r="AA271" s="78"/>
      <c r="AB271" s="78"/>
      <c r="AC271" s="78"/>
      <c r="AD271" s="78"/>
      <c r="AE271" s="78"/>
      <c r="AF271" s="78"/>
      <c r="AG271" s="78"/>
      <c r="AH271" s="78"/>
      <c r="AI271" s="78"/>
      <c r="AJ271" s="78"/>
      <c r="AK271" s="78"/>
      <c r="AL271" s="78"/>
      <c r="AM271" s="78"/>
      <c r="AN271" s="78"/>
    </row>
    <row r="272" spans="1:40" x14ac:dyDescent="0.25">
      <c r="A272" s="78"/>
      <c r="B272" s="78"/>
      <c r="C272" s="78"/>
      <c r="D272" s="78"/>
      <c r="E272" s="78"/>
      <c r="F272" s="78"/>
      <c r="G272" s="78"/>
      <c r="H272" s="78"/>
      <c r="I272" s="78"/>
      <c r="J272" s="78"/>
      <c r="K272" s="78"/>
      <c r="L272" s="78"/>
      <c r="M272" s="78"/>
      <c r="N272" s="78"/>
      <c r="O272" s="78"/>
      <c r="P272" s="78"/>
      <c r="Q272" s="78"/>
      <c r="R272" s="78"/>
      <c r="S272" s="78"/>
      <c r="T272" s="78"/>
      <c r="U272" s="78"/>
      <c r="V272" s="78"/>
      <c r="W272" s="78"/>
      <c r="X272" s="78"/>
      <c r="Y272" s="78"/>
      <c r="Z272" s="78"/>
      <c r="AA272" s="78"/>
      <c r="AB272" s="78"/>
      <c r="AC272" s="78"/>
      <c r="AD272" s="78"/>
      <c r="AE272" s="78"/>
      <c r="AF272" s="78"/>
      <c r="AG272" s="78"/>
      <c r="AH272" s="78"/>
      <c r="AI272" s="78"/>
      <c r="AJ272" s="78"/>
      <c r="AK272" s="78"/>
      <c r="AL272" s="78"/>
      <c r="AM272" s="78"/>
      <c r="AN272" s="78"/>
    </row>
    <row r="273" spans="1:40" x14ac:dyDescent="0.25">
      <c r="A273" s="78"/>
      <c r="B273" s="78"/>
      <c r="C273" s="78"/>
      <c r="D273" s="78"/>
      <c r="E273" s="78"/>
      <c r="F273" s="78"/>
      <c r="G273" s="78"/>
      <c r="H273" s="78"/>
      <c r="I273" s="78"/>
      <c r="J273" s="78"/>
      <c r="K273" s="78"/>
      <c r="L273" s="78"/>
      <c r="M273" s="78"/>
      <c r="N273" s="78"/>
      <c r="O273" s="78"/>
      <c r="P273" s="78"/>
      <c r="Q273" s="78"/>
      <c r="R273" s="78"/>
      <c r="S273" s="78"/>
      <c r="T273" s="78"/>
      <c r="U273" s="78"/>
      <c r="V273" s="78"/>
      <c r="W273" s="78"/>
      <c r="X273" s="78"/>
      <c r="Y273" s="78"/>
      <c r="Z273" s="78"/>
      <c r="AA273" s="78"/>
      <c r="AB273" s="78"/>
      <c r="AC273" s="78"/>
      <c r="AD273" s="78"/>
      <c r="AE273" s="78"/>
      <c r="AF273" s="78"/>
      <c r="AG273" s="78"/>
      <c r="AH273" s="78"/>
      <c r="AI273" s="78"/>
      <c r="AJ273" s="78"/>
      <c r="AK273" s="78"/>
      <c r="AL273" s="78"/>
      <c r="AM273" s="78"/>
      <c r="AN273" s="78"/>
    </row>
    <row r="274" spans="1:40" x14ac:dyDescent="0.25">
      <c r="A274" s="78"/>
      <c r="B274" s="78"/>
      <c r="C274" s="78"/>
      <c r="D274" s="78"/>
      <c r="E274" s="78"/>
      <c r="F274" s="78"/>
      <c r="G274" s="78"/>
      <c r="H274" s="78"/>
      <c r="I274" s="78"/>
      <c r="J274" s="78"/>
      <c r="K274" s="78"/>
      <c r="L274" s="78"/>
      <c r="M274" s="78"/>
      <c r="N274" s="78"/>
      <c r="O274" s="78"/>
      <c r="P274" s="78"/>
      <c r="Q274" s="78"/>
      <c r="R274" s="78"/>
      <c r="S274" s="78"/>
      <c r="T274" s="78"/>
      <c r="U274" s="78"/>
      <c r="V274" s="78"/>
      <c r="W274" s="78"/>
      <c r="X274" s="78"/>
      <c r="Y274" s="78"/>
      <c r="Z274" s="78"/>
      <c r="AA274" s="78"/>
      <c r="AB274" s="78"/>
      <c r="AC274" s="78"/>
      <c r="AD274" s="78"/>
      <c r="AE274" s="78"/>
      <c r="AF274" s="78"/>
      <c r="AG274" s="78"/>
      <c r="AH274" s="78"/>
      <c r="AI274" s="78"/>
      <c r="AJ274" s="78"/>
      <c r="AK274" s="78"/>
      <c r="AL274" s="78"/>
      <c r="AM274" s="78"/>
      <c r="AN274" s="78"/>
    </row>
    <row r="275" spans="1:40" x14ac:dyDescent="0.25">
      <c r="A275" s="78"/>
      <c r="B275" s="78"/>
      <c r="C275" s="78"/>
      <c r="D275" s="78"/>
      <c r="E275" s="78"/>
      <c r="F275" s="78"/>
      <c r="G275" s="78"/>
      <c r="H275" s="78"/>
      <c r="I275" s="78"/>
      <c r="J275" s="78"/>
      <c r="K275" s="78"/>
      <c r="L275" s="78"/>
      <c r="M275" s="78"/>
      <c r="N275" s="78"/>
      <c r="O275" s="78"/>
      <c r="P275" s="78"/>
      <c r="Q275" s="78"/>
      <c r="R275" s="78"/>
      <c r="S275" s="78"/>
      <c r="T275" s="78"/>
      <c r="U275" s="78"/>
      <c r="V275" s="78"/>
      <c r="W275" s="78"/>
      <c r="X275" s="78"/>
      <c r="Y275" s="78"/>
      <c r="Z275" s="78"/>
      <c r="AA275" s="78"/>
      <c r="AB275" s="78"/>
      <c r="AC275" s="78"/>
      <c r="AD275" s="78"/>
      <c r="AE275" s="78"/>
      <c r="AF275" s="78"/>
      <c r="AG275" s="78"/>
      <c r="AH275" s="78"/>
      <c r="AI275" s="78"/>
      <c r="AJ275" s="78"/>
      <c r="AK275" s="78"/>
      <c r="AL275" s="78"/>
      <c r="AM275" s="78"/>
      <c r="AN275" s="78"/>
    </row>
    <row r="276" spans="1:40" x14ac:dyDescent="0.25">
      <c r="A276" s="78"/>
      <c r="B276" s="78"/>
      <c r="C276" s="78"/>
      <c r="D276" s="78"/>
      <c r="E276" s="78"/>
      <c r="F276" s="78"/>
      <c r="G276" s="78"/>
      <c r="H276" s="78"/>
      <c r="I276" s="78"/>
      <c r="J276" s="78"/>
      <c r="K276" s="78"/>
      <c r="L276" s="78"/>
      <c r="M276" s="78"/>
      <c r="N276" s="78"/>
      <c r="O276" s="78"/>
      <c r="P276" s="78"/>
      <c r="Q276" s="78"/>
      <c r="R276" s="78"/>
      <c r="S276" s="78"/>
      <c r="T276" s="78"/>
      <c r="U276" s="78"/>
      <c r="V276" s="78"/>
      <c r="W276" s="78"/>
      <c r="X276" s="78"/>
      <c r="Y276" s="78"/>
      <c r="Z276" s="78"/>
      <c r="AA276" s="78"/>
      <c r="AB276" s="78"/>
      <c r="AC276" s="78"/>
      <c r="AD276" s="78"/>
      <c r="AE276" s="78"/>
      <c r="AF276" s="78"/>
      <c r="AG276" s="78"/>
      <c r="AH276" s="78"/>
      <c r="AI276" s="78"/>
      <c r="AJ276" s="78"/>
      <c r="AK276" s="78"/>
      <c r="AL276" s="78"/>
      <c r="AM276" s="78"/>
      <c r="AN276" s="78"/>
    </row>
    <row r="277" spans="1:40" x14ac:dyDescent="0.25">
      <c r="A277" s="78"/>
      <c r="B277" s="78"/>
      <c r="C277" s="78"/>
      <c r="D277" s="78"/>
      <c r="E277" s="78"/>
      <c r="F277" s="78"/>
      <c r="G277" s="78"/>
      <c r="H277" s="78"/>
      <c r="I277" s="78"/>
      <c r="J277" s="78"/>
      <c r="K277" s="78"/>
      <c r="L277" s="78"/>
      <c r="M277" s="78"/>
      <c r="N277" s="78"/>
      <c r="O277" s="78"/>
      <c r="P277" s="78"/>
      <c r="Q277" s="78"/>
      <c r="R277" s="78"/>
      <c r="S277" s="78"/>
      <c r="T277" s="78"/>
      <c r="U277" s="78"/>
      <c r="V277" s="78"/>
      <c r="W277" s="78"/>
      <c r="X277" s="78"/>
      <c r="Y277" s="78"/>
      <c r="Z277" s="78"/>
      <c r="AA277" s="78"/>
      <c r="AB277" s="78"/>
      <c r="AC277" s="78"/>
      <c r="AD277" s="78"/>
      <c r="AE277" s="78"/>
      <c r="AF277" s="78"/>
      <c r="AG277" s="78"/>
      <c r="AH277" s="78"/>
      <c r="AI277" s="78"/>
      <c r="AJ277" s="78"/>
      <c r="AK277" s="78"/>
      <c r="AL277" s="78"/>
      <c r="AM277" s="78"/>
      <c r="AN277" s="78"/>
    </row>
    <row r="278" spans="1:40" x14ac:dyDescent="0.25">
      <c r="A278" s="78"/>
      <c r="B278" s="78"/>
      <c r="C278" s="78"/>
      <c r="D278" s="78"/>
      <c r="E278" s="78"/>
      <c r="F278" s="78"/>
      <c r="G278" s="78"/>
      <c r="H278" s="78"/>
      <c r="I278" s="78"/>
      <c r="J278" s="78"/>
      <c r="K278" s="78"/>
      <c r="L278" s="78"/>
      <c r="M278" s="78"/>
      <c r="N278" s="78"/>
      <c r="O278" s="78"/>
      <c r="P278" s="78"/>
      <c r="Q278" s="78"/>
      <c r="R278" s="78"/>
      <c r="S278" s="78"/>
      <c r="T278" s="78"/>
      <c r="U278" s="78"/>
      <c r="V278" s="78"/>
      <c r="W278" s="78"/>
      <c r="X278" s="78"/>
      <c r="Y278" s="78"/>
      <c r="Z278" s="78"/>
      <c r="AA278" s="78"/>
      <c r="AB278" s="78"/>
      <c r="AC278" s="78"/>
      <c r="AD278" s="78"/>
      <c r="AE278" s="78"/>
      <c r="AF278" s="78"/>
      <c r="AG278" s="78"/>
      <c r="AH278" s="78"/>
      <c r="AI278" s="78"/>
      <c r="AJ278" s="78"/>
      <c r="AK278" s="78"/>
      <c r="AL278" s="78"/>
      <c r="AM278" s="78"/>
      <c r="AN278" s="78"/>
    </row>
    <row r="279" spans="1:40" x14ac:dyDescent="0.25">
      <c r="A279" s="78"/>
      <c r="B279" s="78"/>
      <c r="C279" s="78"/>
      <c r="D279" s="78"/>
      <c r="E279" s="78"/>
      <c r="F279" s="78"/>
      <c r="G279" s="78"/>
      <c r="H279" s="78"/>
      <c r="I279" s="78"/>
      <c r="J279" s="78"/>
      <c r="K279" s="78"/>
      <c r="L279" s="78"/>
      <c r="M279" s="78"/>
      <c r="N279" s="78"/>
      <c r="O279" s="78"/>
      <c r="P279" s="78"/>
      <c r="Q279" s="78"/>
      <c r="R279" s="78"/>
      <c r="S279" s="78"/>
      <c r="T279" s="78"/>
      <c r="U279" s="78"/>
      <c r="V279" s="78"/>
      <c r="W279" s="78"/>
      <c r="X279" s="78"/>
      <c r="Y279" s="78"/>
      <c r="Z279" s="78"/>
      <c r="AA279" s="78"/>
      <c r="AB279" s="78"/>
      <c r="AC279" s="78"/>
      <c r="AD279" s="78"/>
      <c r="AE279" s="78"/>
      <c r="AF279" s="78"/>
      <c r="AG279" s="78"/>
      <c r="AH279" s="78"/>
      <c r="AI279" s="78"/>
      <c r="AJ279" s="78"/>
      <c r="AK279" s="78"/>
      <c r="AL279" s="78"/>
      <c r="AM279" s="78"/>
      <c r="AN279" s="78"/>
    </row>
    <row r="280" spans="1:40" x14ac:dyDescent="0.25">
      <c r="A280" s="78"/>
      <c r="B280" s="78"/>
      <c r="C280" s="78"/>
      <c r="D280" s="78"/>
      <c r="E280" s="78"/>
      <c r="F280" s="78"/>
      <c r="G280" s="78"/>
      <c r="H280" s="78"/>
      <c r="I280" s="78"/>
      <c r="J280" s="78"/>
      <c r="K280" s="78"/>
      <c r="L280" s="78"/>
      <c r="M280" s="78"/>
      <c r="N280" s="78"/>
      <c r="O280" s="78"/>
      <c r="P280" s="78"/>
      <c r="Q280" s="78"/>
      <c r="R280" s="78"/>
      <c r="S280" s="78"/>
      <c r="T280" s="78"/>
      <c r="U280" s="78"/>
      <c r="V280" s="78"/>
      <c r="W280" s="78"/>
      <c r="X280" s="78"/>
      <c r="Y280" s="78"/>
      <c r="Z280" s="78"/>
      <c r="AA280" s="78"/>
      <c r="AB280" s="78"/>
      <c r="AC280" s="78"/>
      <c r="AD280" s="78"/>
      <c r="AE280" s="78"/>
      <c r="AF280" s="78"/>
      <c r="AG280" s="78"/>
      <c r="AH280" s="78"/>
      <c r="AI280" s="78"/>
      <c r="AJ280" s="78"/>
      <c r="AK280" s="78"/>
      <c r="AL280" s="78"/>
      <c r="AM280" s="78"/>
      <c r="AN280" s="78"/>
    </row>
    <row r="281" spans="1:40" x14ac:dyDescent="0.25">
      <c r="A281" s="78"/>
      <c r="B281" s="78"/>
      <c r="C281" s="78"/>
      <c r="D281" s="78"/>
      <c r="E281" s="78"/>
      <c r="F281" s="78"/>
      <c r="G281" s="78"/>
      <c r="H281" s="78"/>
      <c r="I281" s="78"/>
      <c r="J281" s="78"/>
      <c r="K281" s="78"/>
      <c r="L281" s="78"/>
      <c r="M281" s="78"/>
      <c r="N281" s="78"/>
      <c r="O281" s="78"/>
      <c r="P281" s="78"/>
      <c r="Q281" s="78"/>
      <c r="R281" s="78"/>
      <c r="S281" s="78"/>
      <c r="T281" s="78"/>
      <c r="U281" s="78"/>
      <c r="V281" s="78"/>
      <c r="W281" s="78"/>
      <c r="X281" s="78"/>
      <c r="Y281" s="78"/>
      <c r="Z281" s="78"/>
      <c r="AA281" s="78"/>
      <c r="AB281" s="78"/>
      <c r="AC281" s="78"/>
      <c r="AD281" s="78"/>
      <c r="AE281" s="78"/>
      <c r="AF281" s="78"/>
      <c r="AG281" s="78"/>
      <c r="AH281" s="78"/>
      <c r="AI281" s="78"/>
      <c r="AJ281" s="78"/>
      <c r="AK281" s="78"/>
      <c r="AL281" s="78"/>
      <c r="AM281" s="78"/>
      <c r="AN281" s="78"/>
    </row>
    <row r="282" spans="1:40" x14ac:dyDescent="0.25">
      <c r="A282" s="78"/>
      <c r="B282" s="78"/>
      <c r="C282" s="78"/>
      <c r="D282" s="78"/>
      <c r="E282" s="78"/>
      <c r="F282" s="78"/>
      <c r="G282" s="78"/>
      <c r="H282" s="78"/>
      <c r="I282" s="78"/>
      <c r="J282" s="78"/>
      <c r="K282" s="78"/>
      <c r="L282" s="78"/>
      <c r="M282" s="78"/>
      <c r="N282" s="78"/>
      <c r="O282" s="78"/>
      <c r="P282" s="78"/>
      <c r="Q282" s="78"/>
      <c r="R282" s="78"/>
      <c r="S282" s="78"/>
      <c r="T282" s="78"/>
      <c r="U282" s="78"/>
      <c r="V282" s="78"/>
      <c r="W282" s="78"/>
      <c r="X282" s="78"/>
      <c r="Y282" s="78"/>
      <c r="Z282" s="78"/>
      <c r="AA282" s="78"/>
      <c r="AB282" s="78"/>
      <c r="AC282" s="78"/>
      <c r="AD282" s="78"/>
      <c r="AE282" s="78"/>
      <c r="AF282" s="78"/>
      <c r="AG282" s="78"/>
      <c r="AH282" s="78"/>
      <c r="AI282" s="78"/>
      <c r="AJ282" s="78"/>
      <c r="AK282" s="78"/>
      <c r="AL282" s="78"/>
      <c r="AM282" s="78"/>
      <c r="AN282" s="78"/>
    </row>
    <row r="283" spans="1:40" x14ac:dyDescent="0.25">
      <c r="A283" s="78"/>
      <c r="B283" s="78"/>
      <c r="C283" s="78"/>
      <c r="D283" s="78"/>
      <c r="E283" s="78"/>
      <c r="F283" s="78"/>
      <c r="G283" s="78"/>
      <c r="H283" s="78"/>
      <c r="I283" s="78"/>
      <c r="J283" s="78"/>
      <c r="K283" s="78"/>
      <c r="L283" s="78"/>
      <c r="M283" s="78"/>
      <c r="N283" s="78"/>
      <c r="O283" s="78"/>
      <c r="P283" s="78"/>
      <c r="Q283" s="78"/>
      <c r="R283" s="78"/>
      <c r="S283" s="78"/>
      <c r="T283" s="78"/>
      <c r="U283" s="78"/>
      <c r="V283" s="78"/>
      <c r="W283" s="78"/>
      <c r="X283" s="78"/>
      <c r="Y283" s="78"/>
      <c r="Z283" s="78"/>
      <c r="AA283" s="78"/>
      <c r="AB283" s="78"/>
      <c r="AC283" s="78"/>
      <c r="AD283" s="78"/>
      <c r="AE283" s="78"/>
      <c r="AF283" s="78"/>
      <c r="AG283" s="78"/>
      <c r="AH283" s="78"/>
      <c r="AI283" s="78"/>
      <c r="AJ283" s="78"/>
      <c r="AK283" s="78"/>
      <c r="AL283" s="78"/>
      <c r="AM283" s="78"/>
      <c r="AN283" s="78"/>
    </row>
    <row r="284" spans="1:40" x14ac:dyDescent="0.25">
      <c r="A284" s="78"/>
      <c r="B284" s="78"/>
      <c r="C284" s="78"/>
      <c r="D284" s="78"/>
      <c r="E284" s="78"/>
      <c r="F284" s="78"/>
      <c r="G284" s="78"/>
      <c r="H284" s="78"/>
      <c r="I284" s="78"/>
      <c r="J284" s="78"/>
      <c r="K284" s="78"/>
      <c r="L284" s="78"/>
      <c r="M284" s="78"/>
      <c r="N284" s="78"/>
      <c r="O284" s="78"/>
      <c r="P284" s="78"/>
      <c r="Q284" s="78"/>
      <c r="R284" s="78"/>
      <c r="S284" s="78"/>
      <c r="T284" s="78"/>
      <c r="U284" s="78"/>
      <c r="V284" s="78"/>
      <c r="W284" s="78"/>
      <c r="X284" s="78"/>
      <c r="Y284" s="78"/>
      <c r="Z284" s="78"/>
      <c r="AA284" s="78"/>
      <c r="AB284" s="78"/>
      <c r="AC284" s="78"/>
      <c r="AD284" s="78"/>
      <c r="AE284" s="78"/>
      <c r="AF284" s="78"/>
      <c r="AG284" s="78"/>
      <c r="AH284" s="78"/>
      <c r="AI284" s="78"/>
      <c r="AJ284" s="78"/>
      <c r="AK284" s="78"/>
      <c r="AL284" s="78"/>
      <c r="AM284" s="78"/>
      <c r="AN284" s="78"/>
    </row>
    <row r="285" spans="1:40" x14ac:dyDescent="0.25">
      <c r="A285" s="78"/>
      <c r="B285" s="78"/>
      <c r="C285" s="78"/>
      <c r="D285" s="78"/>
      <c r="E285" s="78"/>
      <c r="F285" s="78"/>
      <c r="G285" s="78"/>
      <c r="H285" s="78"/>
      <c r="I285" s="78"/>
      <c r="J285" s="78"/>
      <c r="K285" s="78"/>
      <c r="L285" s="78"/>
      <c r="M285" s="78"/>
      <c r="N285" s="78"/>
      <c r="O285" s="78"/>
      <c r="P285" s="78"/>
      <c r="Q285" s="78"/>
      <c r="R285" s="78"/>
      <c r="S285" s="78"/>
      <c r="T285" s="78"/>
      <c r="U285" s="78"/>
      <c r="V285" s="78"/>
      <c r="W285" s="78"/>
      <c r="X285" s="78"/>
      <c r="Y285" s="78"/>
      <c r="Z285" s="78"/>
      <c r="AA285" s="78"/>
      <c r="AB285" s="78"/>
      <c r="AC285" s="78"/>
      <c r="AD285" s="78"/>
      <c r="AE285" s="78"/>
      <c r="AF285" s="78"/>
      <c r="AG285" s="78"/>
      <c r="AH285" s="78"/>
      <c r="AI285" s="78"/>
      <c r="AJ285" s="78"/>
      <c r="AK285" s="78"/>
      <c r="AL285" s="78"/>
      <c r="AM285" s="78"/>
      <c r="AN285" s="78"/>
    </row>
    <row r="286" spans="1:40" x14ac:dyDescent="0.25">
      <c r="A286" s="78"/>
      <c r="B286" s="78"/>
      <c r="C286" s="78"/>
      <c r="D286" s="78"/>
      <c r="E286" s="78"/>
      <c r="F286" s="78"/>
      <c r="G286" s="78"/>
      <c r="H286" s="78"/>
      <c r="I286" s="78"/>
      <c r="J286" s="78"/>
      <c r="K286" s="78"/>
      <c r="L286" s="78"/>
      <c r="M286" s="78"/>
      <c r="N286" s="78"/>
      <c r="O286" s="78"/>
      <c r="P286" s="78"/>
      <c r="Q286" s="78"/>
      <c r="R286" s="78"/>
      <c r="S286" s="78"/>
      <c r="T286" s="78"/>
      <c r="U286" s="78"/>
      <c r="V286" s="78"/>
      <c r="W286" s="78"/>
      <c r="X286" s="78"/>
      <c r="Y286" s="78"/>
      <c r="Z286" s="78"/>
      <c r="AA286" s="78"/>
      <c r="AB286" s="78"/>
      <c r="AC286" s="78"/>
      <c r="AD286" s="78"/>
      <c r="AE286" s="78"/>
      <c r="AF286" s="78"/>
      <c r="AG286" s="78"/>
      <c r="AH286" s="78"/>
      <c r="AI286" s="78"/>
      <c r="AJ286" s="78"/>
      <c r="AK286" s="78"/>
      <c r="AL286" s="78"/>
      <c r="AM286" s="78"/>
      <c r="AN286" s="78"/>
    </row>
    <row r="287" spans="1:40" x14ac:dyDescent="0.25">
      <c r="A287" s="78"/>
      <c r="B287" s="78"/>
      <c r="C287" s="78"/>
      <c r="D287" s="78"/>
      <c r="E287" s="78"/>
      <c r="F287" s="78"/>
      <c r="G287" s="78"/>
      <c r="H287" s="78"/>
      <c r="I287" s="78"/>
      <c r="J287" s="78"/>
      <c r="K287" s="78"/>
      <c r="L287" s="78"/>
      <c r="M287" s="78"/>
      <c r="N287" s="78"/>
      <c r="O287" s="78"/>
      <c r="P287" s="78"/>
      <c r="Q287" s="78"/>
      <c r="R287" s="78"/>
      <c r="S287" s="78"/>
      <c r="T287" s="78"/>
      <c r="U287" s="78"/>
      <c r="V287" s="78"/>
      <c r="W287" s="78"/>
      <c r="X287" s="78"/>
      <c r="Y287" s="78"/>
      <c r="Z287" s="78"/>
      <c r="AA287" s="78"/>
      <c r="AB287" s="78"/>
      <c r="AC287" s="78"/>
      <c r="AD287" s="78"/>
      <c r="AE287" s="78"/>
      <c r="AF287" s="78"/>
      <c r="AG287" s="78"/>
      <c r="AH287" s="78"/>
      <c r="AI287" s="78"/>
      <c r="AJ287" s="78"/>
      <c r="AK287" s="78"/>
      <c r="AL287" s="78"/>
      <c r="AM287" s="78"/>
      <c r="AN287" s="78"/>
    </row>
    <row r="288" spans="1:40" x14ac:dyDescent="0.25">
      <c r="A288" s="78"/>
      <c r="B288" s="78"/>
      <c r="C288" s="78"/>
      <c r="D288" s="78"/>
      <c r="E288" s="78"/>
      <c r="F288" s="78"/>
      <c r="G288" s="78"/>
      <c r="H288" s="78"/>
      <c r="I288" s="78"/>
      <c r="J288" s="78"/>
      <c r="K288" s="78"/>
      <c r="L288" s="78"/>
      <c r="M288" s="78"/>
      <c r="N288" s="78"/>
      <c r="O288" s="78"/>
      <c r="P288" s="78"/>
      <c r="Q288" s="78"/>
      <c r="R288" s="78"/>
      <c r="S288" s="78"/>
      <c r="T288" s="78"/>
      <c r="U288" s="78"/>
      <c r="V288" s="78"/>
      <c r="W288" s="78"/>
      <c r="X288" s="78"/>
      <c r="Y288" s="78"/>
      <c r="Z288" s="78"/>
      <c r="AA288" s="78"/>
      <c r="AB288" s="78"/>
      <c r="AC288" s="78"/>
      <c r="AD288" s="78"/>
      <c r="AE288" s="78"/>
      <c r="AF288" s="78"/>
      <c r="AG288" s="78"/>
      <c r="AH288" s="78"/>
      <c r="AI288" s="78"/>
      <c r="AJ288" s="78"/>
      <c r="AK288" s="78"/>
      <c r="AL288" s="78"/>
      <c r="AM288" s="78"/>
      <c r="AN288" s="78"/>
    </row>
    <row r="289" spans="1:40" x14ac:dyDescent="0.25">
      <c r="A289" s="78"/>
      <c r="B289" s="78"/>
      <c r="C289" s="78"/>
      <c r="D289" s="78"/>
      <c r="E289" s="78"/>
      <c r="F289" s="78"/>
      <c r="G289" s="78"/>
      <c r="H289" s="78"/>
      <c r="I289" s="78"/>
      <c r="J289" s="78"/>
      <c r="K289" s="78"/>
      <c r="L289" s="78"/>
      <c r="M289" s="78"/>
      <c r="N289" s="78"/>
      <c r="O289" s="78"/>
      <c r="P289" s="78"/>
      <c r="Q289" s="78"/>
      <c r="R289" s="78"/>
      <c r="S289" s="78"/>
      <c r="T289" s="78"/>
      <c r="U289" s="78"/>
      <c r="V289" s="78"/>
      <c r="W289" s="78"/>
      <c r="X289" s="78"/>
      <c r="Y289" s="78"/>
      <c r="Z289" s="78"/>
      <c r="AA289" s="78"/>
      <c r="AB289" s="78"/>
      <c r="AC289" s="78"/>
      <c r="AD289" s="78"/>
      <c r="AE289" s="78"/>
      <c r="AF289" s="78"/>
      <c r="AG289" s="78"/>
      <c r="AH289" s="78"/>
      <c r="AI289" s="78"/>
      <c r="AJ289" s="78"/>
      <c r="AK289" s="78"/>
      <c r="AL289" s="78"/>
      <c r="AM289" s="78"/>
      <c r="AN289" s="78"/>
    </row>
    <row r="290" spans="1:40" x14ac:dyDescent="0.25">
      <c r="A290" s="78"/>
      <c r="B290" s="78"/>
      <c r="C290" s="78"/>
      <c r="D290" s="78"/>
      <c r="E290" s="78"/>
      <c r="F290" s="78"/>
      <c r="G290" s="78"/>
      <c r="H290" s="78"/>
      <c r="I290" s="78"/>
      <c r="J290" s="78"/>
      <c r="K290" s="78"/>
      <c r="L290" s="78"/>
      <c r="M290" s="78"/>
      <c r="N290" s="78"/>
      <c r="O290" s="78"/>
      <c r="P290" s="78"/>
      <c r="Q290" s="78"/>
      <c r="R290" s="78"/>
      <c r="S290" s="78"/>
      <c r="T290" s="78"/>
      <c r="U290" s="78"/>
      <c r="V290" s="78"/>
      <c r="W290" s="78"/>
      <c r="X290" s="78"/>
      <c r="Y290" s="78"/>
      <c r="Z290" s="78"/>
      <c r="AA290" s="78"/>
      <c r="AB290" s="78"/>
      <c r="AC290" s="78"/>
      <c r="AD290" s="78"/>
      <c r="AE290" s="78"/>
      <c r="AF290" s="78"/>
      <c r="AG290" s="78"/>
      <c r="AH290" s="78"/>
      <c r="AI290" s="78"/>
      <c r="AJ290" s="78"/>
      <c r="AK290" s="78"/>
      <c r="AL290" s="78"/>
      <c r="AM290" s="78"/>
      <c r="AN290" s="78"/>
    </row>
    <row r="291" spans="1:40" x14ac:dyDescent="0.25">
      <c r="A291" s="78"/>
      <c r="B291" s="78"/>
      <c r="C291" s="78"/>
      <c r="D291" s="78"/>
      <c r="E291" s="78"/>
      <c r="F291" s="78"/>
      <c r="G291" s="78"/>
      <c r="H291" s="78"/>
      <c r="I291" s="78"/>
      <c r="J291" s="78"/>
      <c r="K291" s="78"/>
      <c r="L291" s="78"/>
      <c r="M291" s="78"/>
      <c r="N291" s="78"/>
      <c r="O291" s="78"/>
      <c r="P291" s="78"/>
      <c r="Q291" s="78"/>
      <c r="R291" s="78"/>
      <c r="S291" s="78"/>
      <c r="T291" s="78"/>
      <c r="U291" s="78"/>
      <c r="V291" s="78"/>
      <c r="W291" s="78"/>
      <c r="X291" s="78"/>
      <c r="Y291" s="78"/>
      <c r="Z291" s="78"/>
      <c r="AA291" s="78"/>
      <c r="AB291" s="78"/>
      <c r="AC291" s="78"/>
      <c r="AD291" s="78"/>
      <c r="AE291" s="78"/>
      <c r="AF291" s="78"/>
      <c r="AG291" s="78"/>
      <c r="AH291" s="78"/>
      <c r="AI291" s="78"/>
      <c r="AJ291" s="78"/>
      <c r="AK291" s="78"/>
      <c r="AL291" s="78"/>
      <c r="AM291" s="78"/>
      <c r="AN291" s="78"/>
    </row>
    <row r="292" spans="1:40" x14ac:dyDescent="0.25">
      <c r="A292" s="78"/>
      <c r="B292" s="78"/>
      <c r="C292" s="78"/>
      <c r="D292" s="78"/>
      <c r="E292" s="78"/>
      <c r="F292" s="78"/>
      <c r="G292" s="78"/>
      <c r="H292" s="78"/>
      <c r="I292" s="78"/>
      <c r="J292" s="78"/>
      <c r="K292" s="78"/>
      <c r="L292" s="78"/>
      <c r="M292" s="78"/>
      <c r="N292" s="78"/>
      <c r="O292" s="78"/>
      <c r="P292" s="78"/>
      <c r="Q292" s="78"/>
      <c r="R292" s="78"/>
      <c r="S292" s="78"/>
      <c r="T292" s="78"/>
      <c r="U292" s="78"/>
      <c r="V292" s="78"/>
      <c r="W292" s="78"/>
      <c r="X292" s="78"/>
      <c r="Y292" s="78"/>
      <c r="Z292" s="78"/>
      <c r="AA292" s="78"/>
      <c r="AB292" s="78"/>
      <c r="AC292" s="78"/>
      <c r="AD292" s="78"/>
      <c r="AE292" s="78"/>
      <c r="AF292" s="78"/>
      <c r="AG292" s="78"/>
      <c r="AH292" s="78"/>
      <c r="AI292" s="78"/>
      <c r="AJ292" s="78"/>
      <c r="AK292" s="78"/>
      <c r="AL292" s="78"/>
      <c r="AM292" s="78"/>
      <c r="AN292" s="78"/>
    </row>
    <row r="293" spans="1:40" x14ac:dyDescent="0.25">
      <c r="A293" s="78"/>
      <c r="B293" s="78"/>
      <c r="C293" s="78"/>
      <c r="D293" s="78"/>
      <c r="E293" s="78"/>
      <c r="F293" s="78"/>
      <c r="G293" s="78"/>
      <c r="H293" s="78"/>
      <c r="I293" s="78"/>
      <c r="J293" s="78"/>
      <c r="K293" s="78"/>
      <c r="L293" s="78"/>
      <c r="M293" s="78"/>
      <c r="N293" s="78"/>
      <c r="O293" s="78"/>
      <c r="P293" s="78"/>
      <c r="Q293" s="78"/>
      <c r="R293" s="78"/>
      <c r="S293" s="78"/>
      <c r="T293" s="78"/>
      <c r="U293" s="78"/>
      <c r="V293" s="78"/>
      <c r="W293" s="78"/>
      <c r="X293" s="78"/>
      <c r="Y293" s="78"/>
      <c r="Z293" s="78"/>
      <c r="AA293" s="78"/>
      <c r="AB293" s="78"/>
      <c r="AC293" s="78"/>
      <c r="AD293" s="78"/>
      <c r="AE293" s="78"/>
      <c r="AF293" s="78"/>
      <c r="AG293" s="78"/>
      <c r="AH293" s="78"/>
      <c r="AI293" s="78"/>
      <c r="AJ293" s="78"/>
      <c r="AK293" s="78"/>
      <c r="AL293" s="78"/>
      <c r="AM293" s="78"/>
      <c r="AN293" s="78"/>
    </row>
    <row r="294" spans="1:40" x14ac:dyDescent="0.25">
      <c r="A294" s="78"/>
      <c r="B294" s="78"/>
      <c r="C294" s="78"/>
      <c r="D294" s="78"/>
      <c r="E294" s="78"/>
      <c r="F294" s="78"/>
      <c r="G294" s="78"/>
      <c r="H294" s="78"/>
      <c r="I294" s="78"/>
      <c r="J294" s="78"/>
      <c r="K294" s="78"/>
      <c r="L294" s="78"/>
      <c r="M294" s="78"/>
      <c r="N294" s="78"/>
      <c r="O294" s="78"/>
      <c r="P294" s="78"/>
      <c r="Q294" s="78"/>
      <c r="R294" s="78"/>
      <c r="S294" s="78"/>
      <c r="T294" s="78"/>
      <c r="U294" s="78"/>
      <c r="V294" s="78"/>
      <c r="W294" s="78"/>
      <c r="X294" s="78"/>
      <c r="Y294" s="78"/>
      <c r="Z294" s="78"/>
      <c r="AA294" s="78"/>
      <c r="AB294" s="78"/>
      <c r="AC294" s="78"/>
      <c r="AD294" s="78"/>
      <c r="AE294" s="78"/>
      <c r="AF294" s="78"/>
      <c r="AG294" s="78"/>
      <c r="AH294" s="78"/>
      <c r="AI294" s="78"/>
      <c r="AJ294" s="78"/>
      <c r="AK294" s="78"/>
      <c r="AL294" s="78"/>
      <c r="AM294" s="78"/>
      <c r="AN294" s="78"/>
    </row>
    <row r="295" spans="1:40" x14ac:dyDescent="0.25">
      <c r="A295" s="78"/>
      <c r="B295" s="78"/>
      <c r="C295" s="78"/>
      <c r="D295" s="78"/>
      <c r="E295" s="78"/>
      <c r="F295" s="78"/>
      <c r="G295" s="78"/>
      <c r="H295" s="78"/>
      <c r="I295" s="78"/>
      <c r="J295" s="78"/>
      <c r="K295" s="78"/>
      <c r="L295" s="78"/>
      <c r="M295" s="78"/>
      <c r="N295" s="78"/>
      <c r="O295" s="78"/>
      <c r="P295" s="78"/>
      <c r="Q295" s="78"/>
      <c r="R295" s="78"/>
      <c r="S295" s="78"/>
      <c r="T295" s="78"/>
      <c r="U295" s="78"/>
      <c r="V295" s="78"/>
      <c r="W295" s="78"/>
      <c r="X295" s="78"/>
      <c r="Y295" s="78"/>
      <c r="Z295" s="78"/>
      <c r="AA295" s="78"/>
      <c r="AB295" s="78"/>
      <c r="AC295" s="78"/>
      <c r="AD295" s="78"/>
      <c r="AE295" s="78"/>
      <c r="AF295" s="78"/>
      <c r="AG295" s="78"/>
      <c r="AH295" s="78"/>
      <c r="AI295" s="78"/>
      <c r="AJ295" s="78"/>
      <c r="AK295" s="78"/>
      <c r="AL295" s="78"/>
      <c r="AM295" s="78"/>
      <c r="AN295" s="78"/>
    </row>
    <row r="296" spans="1:40" x14ac:dyDescent="0.25">
      <c r="A296" s="78"/>
      <c r="B296" s="78"/>
      <c r="C296" s="78"/>
      <c r="D296" s="78"/>
      <c r="E296" s="78"/>
      <c r="F296" s="78"/>
      <c r="G296" s="78"/>
      <c r="H296" s="78"/>
      <c r="I296" s="78"/>
      <c r="J296" s="78"/>
      <c r="K296" s="78"/>
      <c r="L296" s="78"/>
      <c r="M296" s="78"/>
      <c r="N296" s="78"/>
      <c r="O296" s="78"/>
      <c r="P296" s="78"/>
      <c r="Q296" s="78"/>
      <c r="R296" s="78"/>
      <c r="S296" s="78"/>
      <c r="T296" s="78"/>
      <c r="U296" s="78"/>
      <c r="V296" s="78"/>
      <c r="W296" s="78"/>
      <c r="X296" s="78"/>
      <c r="Y296" s="78"/>
      <c r="Z296" s="78"/>
      <c r="AA296" s="78"/>
      <c r="AB296" s="78"/>
      <c r="AC296" s="78"/>
      <c r="AD296" s="78"/>
      <c r="AE296" s="78"/>
      <c r="AF296" s="78"/>
      <c r="AG296" s="78"/>
      <c r="AH296" s="78"/>
      <c r="AI296" s="78"/>
      <c r="AJ296" s="78"/>
      <c r="AK296" s="78"/>
      <c r="AL296" s="78"/>
      <c r="AM296" s="78"/>
      <c r="AN296" s="78"/>
    </row>
    <row r="297" spans="1:40" x14ac:dyDescent="0.25">
      <c r="A297" s="78"/>
      <c r="B297" s="78"/>
      <c r="C297" s="78"/>
      <c r="D297" s="78"/>
      <c r="E297" s="78"/>
      <c r="F297" s="78"/>
      <c r="G297" s="78"/>
      <c r="H297" s="78"/>
      <c r="I297" s="78"/>
      <c r="J297" s="78"/>
      <c r="K297" s="78"/>
      <c r="L297" s="78"/>
      <c r="M297" s="78"/>
      <c r="N297" s="78"/>
      <c r="O297" s="78"/>
      <c r="P297" s="78"/>
      <c r="Q297" s="78"/>
      <c r="R297" s="78"/>
      <c r="S297" s="78"/>
      <c r="T297" s="78"/>
      <c r="U297" s="78"/>
      <c r="V297" s="78"/>
      <c r="W297" s="78"/>
      <c r="X297" s="78"/>
      <c r="Y297" s="78"/>
      <c r="Z297" s="78"/>
      <c r="AA297" s="78"/>
      <c r="AB297" s="78"/>
      <c r="AC297" s="78"/>
      <c r="AD297" s="78"/>
      <c r="AE297" s="78"/>
      <c r="AF297" s="78"/>
      <c r="AG297" s="78"/>
      <c r="AH297" s="78"/>
      <c r="AI297" s="78"/>
      <c r="AJ297" s="78"/>
      <c r="AK297" s="78"/>
      <c r="AL297" s="78"/>
      <c r="AM297" s="78"/>
      <c r="AN297" s="78"/>
    </row>
    <row r="298" spans="1:40" x14ac:dyDescent="0.25">
      <c r="A298" s="78"/>
      <c r="B298" s="78"/>
      <c r="C298" s="78"/>
      <c r="D298" s="78"/>
      <c r="E298" s="78"/>
      <c r="F298" s="78"/>
      <c r="G298" s="78"/>
      <c r="H298" s="78"/>
      <c r="I298" s="78"/>
      <c r="J298" s="78"/>
      <c r="K298" s="78"/>
      <c r="L298" s="78"/>
      <c r="M298" s="78"/>
      <c r="N298" s="78"/>
      <c r="O298" s="78"/>
      <c r="P298" s="78"/>
      <c r="Q298" s="78"/>
      <c r="R298" s="78"/>
      <c r="S298" s="78"/>
      <c r="T298" s="78"/>
      <c r="U298" s="78"/>
      <c r="V298" s="78"/>
      <c r="W298" s="78"/>
      <c r="X298" s="78"/>
      <c r="Y298" s="78"/>
      <c r="Z298" s="78"/>
      <c r="AA298" s="78"/>
      <c r="AB298" s="78"/>
      <c r="AC298" s="78"/>
      <c r="AD298" s="78"/>
      <c r="AE298" s="78"/>
      <c r="AF298" s="78"/>
      <c r="AG298" s="78"/>
      <c r="AH298" s="78"/>
      <c r="AI298" s="78"/>
      <c r="AJ298" s="78"/>
      <c r="AK298" s="78"/>
      <c r="AL298" s="78"/>
      <c r="AM298" s="78"/>
      <c r="AN298" s="78"/>
    </row>
    <row r="299" spans="1:40" x14ac:dyDescent="0.25">
      <c r="A299" s="78"/>
      <c r="B299" s="78"/>
      <c r="C299" s="78"/>
      <c r="D299" s="78"/>
      <c r="E299" s="78"/>
      <c r="F299" s="78"/>
      <c r="G299" s="78"/>
      <c r="H299" s="78"/>
      <c r="I299" s="78"/>
      <c r="J299" s="78"/>
      <c r="K299" s="78"/>
      <c r="L299" s="78"/>
      <c r="M299" s="78"/>
      <c r="N299" s="78"/>
      <c r="O299" s="78"/>
      <c r="P299" s="78"/>
      <c r="Q299" s="78"/>
      <c r="R299" s="78"/>
      <c r="S299" s="78"/>
      <c r="T299" s="78"/>
      <c r="U299" s="78"/>
      <c r="V299" s="78"/>
      <c r="W299" s="78"/>
      <c r="X299" s="78"/>
      <c r="Y299" s="78"/>
      <c r="Z299" s="78"/>
      <c r="AA299" s="78"/>
      <c r="AB299" s="78"/>
      <c r="AC299" s="78"/>
      <c r="AD299" s="78"/>
      <c r="AE299" s="78"/>
      <c r="AF299" s="78"/>
      <c r="AG299" s="78"/>
      <c r="AH299" s="78"/>
      <c r="AI299" s="78"/>
      <c r="AJ299" s="78"/>
      <c r="AK299" s="78"/>
      <c r="AL299" s="78"/>
      <c r="AM299" s="78"/>
      <c r="AN299" s="78"/>
    </row>
    <row r="300" spans="1:40" x14ac:dyDescent="0.25">
      <c r="A300" s="78"/>
      <c r="B300" s="78"/>
      <c r="C300" s="78"/>
      <c r="D300" s="78"/>
      <c r="E300" s="78"/>
      <c r="F300" s="78"/>
      <c r="G300" s="78"/>
      <c r="H300" s="78"/>
      <c r="I300" s="78"/>
      <c r="J300" s="78"/>
      <c r="K300" s="78"/>
      <c r="L300" s="78"/>
      <c r="M300" s="78"/>
      <c r="N300" s="78"/>
      <c r="O300" s="78"/>
      <c r="P300" s="78"/>
      <c r="Q300" s="78"/>
      <c r="R300" s="78"/>
      <c r="S300" s="78"/>
      <c r="T300" s="78"/>
      <c r="U300" s="78"/>
      <c r="V300" s="78"/>
      <c r="W300" s="78"/>
      <c r="X300" s="78"/>
      <c r="Y300" s="78"/>
      <c r="Z300" s="78"/>
      <c r="AA300" s="78"/>
      <c r="AB300" s="78"/>
      <c r="AC300" s="78"/>
      <c r="AD300" s="78"/>
      <c r="AE300" s="78"/>
      <c r="AF300" s="78"/>
      <c r="AG300" s="78"/>
      <c r="AH300" s="78"/>
      <c r="AI300" s="78"/>
      <c r="AJ300" s="78"/>
      <c r="AK300" s="78"/>
      <c r="AL300" s="78"/>
      <c r="AM300" s="78"/>
      <c r="AN300" s="78"/>
    </row>
    <row r="301" spans="1:40" x14ac:dyDescent="0.25">
      <c r="A301" s="78"/>
      <c r="B301" s="78"/>
      <c r="C301" s="78"/>
      <c r="D301" s="78"/>
      <c r="E301" s="78"/>
      <c r="F301" s="78"/>
      <c r="G301" s="78"/>
      <c r="H301" s="78"/>
      <c r="I301" s="78"/>
      <c r="J301" s="78"/>
      <c r="K301" s="78"/>
      <c r="L301" s="78"/>
      <c r="M301" s="78"/>
      <c r="N301" s="78"/>
      <c r="O301" s="78"/>
      <c r="P301" s="78"/>
      <c r="Q301" s="78"/>
      <c r="R301" s="78"/>
      <c r="S301" s="78"/>
      <c r="T301" s="78"/>
      <c r="U301" s="78"/>
      <c r="V301" s="78"/>
      <c r="W301" s="78"/>
      <c r="X301" s="78"/>
      <c r="Y301" s="78"/>
      <c r="Z301" s="78"/>
      <c r="AA301" s="78"/>
      <c r="AB301" s="78"/>
      <c r="AC301" s="78"/>
      <c r="AD301" s="78"/>
      <c r="AE301" s="78"/>
      <c r="AF301" s="78"/>
      <c r="AG301" s="78"/>
      <c r="AH301" s="78"/>
      <c r="AI301" s="78"/>
      <c r="AJ301" s="78"/>
      <c r="AK301" s="78"/>
      <c r="AL301" s="78"/>
      <c r="AM301" s="78"/>
      <c r="AN301" s="78"/>
    </row>
    <row r="302" spans="1:40" x14ac:dyDescent="0.25">
      <c r="A302" s="78"/>
      <c r="B302" s="78"/>
      <c r="C302" s="78"/>
      <c r="D302" s="78"/>
      <c r="E302" s="78"/>
      <c r="F302" s="78"/>
      <c r="G302" s="78"/>
      <c r="H302" s="78"/>
      <c r="I302" s="78"/>
      <c r="J302" s="78"/>
      <c r="K302" s="78"/>
      <c r="L302" s="78"/>
      <c r="M302" s="78"/>
      <c r="N302" s="78"/>
      <c r="O302" s="78"/>
      <c r="P302" s="78"/>
      <c r="Q302" s="78"/>
      <c r="R302" s="78"/>
      <c r="S302" s="78"/>
      <c r="T302" s="78"/>
      <c r="U302" s="78"/>
      <c r="V302" s="78"/>
      <c r="W302" s="78"/>
      <c r="X302" s="78"/>
      <c r="Y302" s="78"/>
      <c r="Z302" s="78"/>
      <c r="AA302" s="78"/>
      <c r="AB302" s="78"/>
      <c r="AC302" s="78"/>
      <c r="AD302" s="78"/>
      <c r="AE302" s="78"/>
      <c r="AF302" s="78"/>
      <c r="AG302" s="78"/>
      <c r="AH302" s="78"/>
      <c r="AI302" s="78"/>
      <c r="AJ302" s="78"/>
      <c r="AK302" s="78"/>
      <c r="AL302" s="78"/>
      <c r="AM302" s="78"/>
      <c r="AN302" s="78"/>
    </row>
    <row r="303" spans="1:40" x14ac:dyDescent="0.25">
      <c r="A303" s="78"/>
      <c r="B303" s="78"/>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c r="AA303" s="78"/>
      <c r="AB303" s="78"/>
      <c r="AC303" s="78"/>
      <c r="AD303" s="78"/>
      <c r="AE303" s="78"/>
      <c r="AF303" s="78"/>
      <c r="AG303" s="78"/>
      <c r="AH303" s="78"/>
      <c r="AI303" s="78"/>
      <c r="AJ303" s="78"/>
      <c r="AK303" s="78"/>
      <c r="AL303" s="78"/>
      <c r="AM303" s="78"/>
      <c r="AN303" s="78"/>
    </row>
    <row r="304" spans="1:40" x14ac:dyDescent="0.25">
      <c r="A304" s="78"/>
      <c r="B304" s="78"/>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c r="AA304" s="78"/>
      <c r="AB304" s="78"/>
      <c r="AC304" s="78"/>
      <c r="AD304" s="78"/>
      <c r="AE304" s="78"/>
      <c r="AF304" s="78"/>
      <c r="AG304" s="78"/>
      <c r="AH304" s="78"/>
      <c r="AI304" s="78"/>
      <c r="AJ304" s="78"/>
      <c r="AK304" s="78"/>
      <c r="AL304" s="78"/>
      <c r="AM304" s="78"/>
      <c r="AN304" s="78"/>
    </row>
    <row r="305" spans="1:40" x14ac:dyDescent="0.25">
      <c r="A305" s="78"/>
      <c r="B305" s="78"/>
      <c r="C305" s="78"/>
      <c r="D305" s="78"/>
      <c r="E305" s="78"/>
      <c r="F305" s="78"/>
      <c r="G305" s="78"/>
      <c r="H305" s="78"/>
      <c r="I305" s="78"/>
      <c r="J305" s="78"/>
      <c r="K305" s="78"/>
      <c r="L305" s="78"/>
      <c r="M305" s="78"/>
      <c r="N305" s="78"/>
      <c r="O305" s="78"/>
      <c r="P305" s="78"/>
      <c r="Q305" s="78"/>
      <c r="R305" s="78"/>
      <c r="S305" s="78"/>
      <c r="T305" s="78"/>
      <c r="U305" s="78"/>
      <c r="V305" s="78"/>
      <c r="W305" s="78"/>
      <c r="X305" s="78"/>
      <c r="Y305" s="78"/>
      <c r="Z305" s="78"/>
      <c r="AA305" s="78"/>
      <c r="AB305" s="78"/>
      <c r="AC305" s="78"/>
      <c r="AD305" s="78"/>
      <c r="AE305" s="78"/>
      <c r="AF305" s="78"/>
      <c r="AG305" s="78"/>
      <c r="AH305" s="78"/>
      <c r="AI305" s="78"/>
      <c r="AJ305" s="78"/>
      <c r="AK305" s="78"/>
      <c r="AL305" s="78"/>
      <c r="AM305" s="78"/>
      <c r="AN305" s="78"/>
    </row>
    <row r="306" spans="1:40" x14ac:dyDescent="0.25">
      <c r="A306" s="78"/>
      <c r="B306" s="78"/>
      <c r="C306" s="78"/>
      <c r="D306" s="78"/>
      <c r="E306" s="78"/>
      <c r="F306" s="78"/>
      <c r="G306" s="78"/>
      <c r="H306" s="78"/>
      <c r="I306" s="78"/>
      <c r="J306" s="78"/>
      <c r="K306" s="78"/>
      <c r="L306" s="78"/>
      <c r="M306" s="78"/>
      <c r="N306" s="78"/>
      <c r="O306" s="78"/>
      <c r="P306" s="78"/>
      <c r="Q306" s="78"/>
      <c r="R306" s="78"/>
      <c r="S306" s="78"/>
      <c r="T306" s="78"/>
      <c r="U306" s="78"/>
      <c r="V306" s="78"/>
      <c r="W306" s="78"/>
      <c r="X306" s="78"/>
      <c r="Y306" s="78"/>
      <c r="Z306" s="78"/>
      <c r="AA306" s="78"/>
      <c r="AB306" s="78"/>
      <c r="AC306" s="78"/>
      <c r="AD306" s="78"/>
      <c r="AE306" s="78"/>
      <c r="AF306" s="78"/>
      <c r="AG306" s="78"/>
      <c r="AH306" s="78"/>
      <c r="AI306" s="78"/>
      <c r="AJ306" s="78"/>
      <c r="AK306" s="78"/>
      <c r="AL306" s="78"/>
      <c r="AM306" s="78"/>
      <c r="AN306" s="78"/>
    </row>
    <row r="307" spans="1:40" x14ac:dyDescent="0.25">
      <c r="A307" s="78"/>
      <c r="B307" s="78"/>
      <c r="C307" s="78"/>
      <c r="D307" s="78"/>
      <c r="E307" s="78"/>
      <c r="F307" s="78"/>
      <c r="G307" s="78"/>
      <c r="H307" s="78"/>
      <c r="I307" s="78"/>
      <c r="J307" s="78"/>
      <c r="K307" s="78"/>
      <c r="L307" s="78"/>
      <c r="M307" s="78"/>
      <c r="N307" s="78"/>
      <c r="O307" s="78"/>
      <c r="P307" s="78"/>
      <c r="Q307" s="78"/>
      <c r="R307" s="78"/>
      <c r="S307" s="78"/>
      <c r="T307" s="78"/>
      <c r="U307" s="78"/>
      <c r="V307" s="78"/>
      <c r="W307" s="78"/>
      <c r="X307" s="78"/>
      <c r="Y307" s="78"/>
      <c r="Z307" s="78"/>
      <c r="AA307" s="78"/>
      <c r="AB307" s="78"/>
      <c r="AC307" s="78"/>
      <c r="AD307" s="78"/>
      <c r="AE307" s="78"/>
      <c r="AF307" s="78"/>
      <c r="AG307" s="78"/>
      <c r="AH307" s="78"/>
      <c r="AI307" s="78"/>
      <c r="AJ307" s="78"/>
      <c r="AK307" s="78"/>
      <c r="AL307" s="78"/>
      <c r="AM307" s="78"/>
      <c r="AN307" s="78"/>
    </row>
    <row r="308" spans="1:40" x14ac:dyDescent="0.25">
      <c r="A308" s="78"/>
      <c r="B308" s="78"/>
      <c r="C308" s="78"/>
      <c r="D308" s="78"/>
      <c r="E308" s="78"/>
      <c r="F308" s="78"/>
      <c r="G308" s="78"/>
      <c r="H308" s="78"/>
      <c r="I308" s="78"/>
      <c r="J308" s="78"/>
      <c r="K308" s="78"/>
      <c r="L308" s="78"/>
      <c r="M308" s="78"/>
      <c r="N308" s="78"/>
      <c r="O308" s="78"/>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row>
    <row r="309" spans="1:40" x14ac:dyDescent="0.25">
      <c r="A309" s="78"/>
      <c r="B309" s="78"/>
      <c r="C309" s="78"/>
      <c r="D309" s="78"/>
      <c r="E309" s="78"/>
      <c r="F309" s="78"/>
      <c r="G309" s="78"/>
      <c r="H309" s="78"/>
      <c r="I309" s="78"/>
      <c r="J309" s="78"/>
      <c r="K309" s="78"/>
      <c r="L309" s="78"/>
      <c r="M309" s="78"/>
      <c r="N309" s="78"/>
      <c r="O309" s="78"/>
      <c r="P309" s="78"/>
      <c r="Q309" s="78"/>
      <c r="R309" s="78"/>
      <c r="S309" s="78"/>
      <c r="T309" s="78"/>
      <c r="U309" s="78"/>
      <c r="V309" s="78"/>
      <c r="W309" s="78"/>
      <c r="X309" s="78"/>
      <c r="Y309" s="78"/>
      <c r="Z309" s="78"/>
      <c r="AA309" s="78"/>
      <c r="AB309" s="78"/>
      <c r="AC309" s="78"/>
      <c r="AD309" s="78"/>
      <c r="AE309" s="78"/>
      <c r="AF309" s="78"/>
      <c r="AG309" s="78"/>
      <c r="AH309" s="78"/>
      <c r="AI309" s="78"/>
      <c r="AJ309" s="78"/>
      <c r="AK309" s="78"/>
      <c r="AL309" s="78"/>
      <c r="AM309" s="78"/>
      <c r="AN309" s="78"/>
    </row>
    <row r="310" spans="1:40" x14ac:dyDescent="0.25">
      <c r="A310" s="78"/>
      <c r="B310" s="78"/>
      <c r="C310" s="78"/>
      <c r="D310" s="78"/>
      <c r="E310" s="78"/>
      <c r="F310" s="78"/>
      <c r="G310" s="78"/>
      <c r="H310" s="78"/>
      <c r="I310" s="78"/>
      <c r="J310" s="78"/>
      <c r="K310" s="78"/>
      <c r="L310" s="78"/>
      <c r="M310" s="78"/>
      <c r="N310" s="78"/>
      <c r="O310" s="78"/>
      <c r="P310" s="78"/>
      <c r="Q310" s="78"/>
      <c r="R310" s="78"/>
      <c r="S310" s="78"/>
      <c r="T310" s="78"/>
      <c r="U310" s="78"/>
      <c r="V310" s="78"/>
      <c r="W310" s="78"/>
      <c r="X310" s="78"/>
      <c r="Y310" s="78"/>
      <c r="Z310" s="78"/>
      <c r="AA310" s="78"/>
      <c r="AB310" s="78"/>
      <c r="AC310" s="78"/>
      <c r="AD310" s="78"/>
      <c r="AE310" s="78"/>
      <c r="AF310" s="78"/>
      <c r="AG310" s="78"/>
      <c r="AH310" s="78"/>
      <c r="AI310" s="78"/>
      <c r="AJ310" s="78"/>
      <c r="AK310" s="78"/>
      <c r="AL310" s="78"/>
      <c r="AM310" s="78"/>
      <c r="AN310" s="78"/>
    </row>
    <row r="311" spans="1:40" x14ac:dyDescent="0.25">
      <c r="A311" s="78"/>
      <c r="B311" s="78"/>
      <c r="C311" s="78"/>
      <c r="D311" s="78"/>
      <c r="E311" s="78"/>
      <c r="F311" s="78"/>
      <c r="G311" s="78"/>
      <c r="H311" s="78"/>
      <c r="I311" s="78"/>
      <c r="J311" s="78"/>
      <c r="K311" s="78"/>
      <c r="L311" s="78"/>
      <c r="M311" s="78"/>
      <c r="N311" s="78"/>
      <c r="O311" s="78"/>
      <c r="P311" s="78"/>
      <c r="Q311" s="78"/>
      <c r="R311" s="78"/>
      <c r="S311" s="78"/>
      <c r="T311" s="78"/>
      <c r="U311" s="78"/>
      <c r="V311" s="78"/>
      <c r="W311" s="78"/>
      <c r="X311" s="78"/>
      <c r="Y311" s="78"/>
      <c r="Z311" s="78"/>
      <c r="AA311" s="78"/>
      <c r="AB311" s="78"/>
      <c r="AC311" s="78"/>
      <c r="AD311" s="78"/>
      <c r="AE311" s="78"/>
      <c r="AF311" s="78"/>
      <c r="AG311" s="78"/>
      <c r="AH311" s="78"/>
      <c r="AI311" s="78"/>
      <c r="AJ311" s="78"/>
      <c r="AK311" s="78"/>
      <c r="AL311" s="78"/>
      <c r="AM311" s="78"/>
      <c r="AN311" s="78"/>
    </row>
    <row r="312" spans="1:40" x14ac:dyDescent="0.25">
      <c r="A312" s="78"/>
      <c r="B312" s="78"/>
      <c r="C312" s="78"/>
      <c r="D312" s="78"/>
      <c r="E312" s="78"/>
      <c r="F312" s="78"/>
      <c r="G312" s="78"/>
      <c r="H312" s="78"/>
      <c r="I312" s="78"/>
      <c r="J312" s="78"/>
      <c r="K312" s="78"/>
      <c r="L312" s="78"/>
      <c r="M312" s="78"/>
      <c r="N312" s="78"/>
      <c r="O312" s="78"/>
      <c r="P312" s="78"/>
      <c r="Q312" s="78"/>
      <c r="R312" s="78"/>
      <c r="S312" s="78"/>
      <c r="T312" s="78"/>
      <c r="U312" s="78"/>
      <c r="V312" s="78"/>
      <c r="W312" s="78"/>
      <c r="X312" s="78"/>
      <c r="Y312" s="78"/>
      <c r="Z312" s="78"/>
      <c r="AA312" s="78"/>
      <c r="AB312" s="78"/>
      <c r="AC312" s="78"/>
      <c r="AD312" s="78"/>
      <c r="AE312" s="78"/>
      <c r="AF312" s="78"/>
      <c r="AG312" s="78"/>
      <c r="AH312" s="78"/>
      <c r="AI312" s="78"/>
      <c r="AJ312" s="78"/>
      <c r="AK312" s="78"/>
      <c r="AL312" s="78"/>
      <c r="AM312" s="78"/>
      <c r="AN312" s="78"/>
    </row>
    <row r="313" spans="1:40" x14ac:dyDescent="0.25">
      <c r="A313" s="78"/>
      <c r="B313" s="78"/>
      <c r="C313" s="78"/>
      <c r="D313" s="78"/>
      <c r="E313" s="78"/>
      <c r="F313" s="78"/>
      <c r="G313" s="78"/>
      <c r="H313" s="78"/>
      <c r="I313" s="78"/>
      <c r="J313" s="78"/>
      <c r="K313" s="78"/>
      <c r="L313" s="78"/>
      <c r="M313" s="78"/>
      <c r="N313" s="78"/>
      <c r="O313" s="78"/>
      <c r="P313" s="78"/>
      <c r="Q313" s="78"/>
      <c r="R313" s="78"/>
      <c r="S313" s="78"/>
      <c r="T313" s="78"/>
      <c r="U313" s="78"/>
      <c r="V313" s="78"/>
      <c r="W313" s="78"/>
      <c r="X313" s="78"/>
      <c r="Y313" s="78"/>
      <c r="Z313" s="78"/>
      <c r="AA313" s="78"/>
      <c r="AB313" s="78"/>
      <c r="AC313" s="78"/>
      <c r="AD313" s="78"/>
      <c r="AE313" s="78"/>
      <c r="AF313" s="78"/>
      <c r="AG313" s="78"/>
      <c r="AH313" s="78"/>
      <c r="AI313" s="78"/>
      <c r="AJ313" s="78"/>
      <c r="AK313" s="78"/>
      <c r="AL313" s="78"/>
      <c r="AM313" s="78"/>
      <c r="AN313" s="78"/>
    </row>
    <row r="314" spans="1:40" x14ac:dyDescent="0.25">
      <c r="A314" s="78"/>
      <c r="B314" s="78"/>
      <c r="C314" s="78"/>
      <c r="D314" s="78"/>
      <c r="E314" s="78"/>
      <c r="F314" s="78"/>
      <c r="G314" s="78"/>
      <c r="H314" s="78"/>
      <c r="I314" s="78"/>
      <c r="J314" s="78"/>
      <c r="K314" s="78"/>
      <c r="L314" s="78"/>
      <c r="M314" s="78"/>
      <c r="N314" s="78"/>
      <c r="O314" s="78"/>
      <c r="P314" s="78"/>
      <c r="Q314" s="78"/>
      <c r="R314" s="78"/>
      <c r="S314" s="78"/>
      <c r="T314" s="78"/>
      <c r="U314" s="78"/>
      <c r="V314" s="78"/>
      <c r="W314" s="78"/>
      <c r="X314" s="78"/>
      <c r="Y314" s="78"/>
      <c r="Z314" s="78"/>
      <c r="AA314" s="78"/>
      <c r="AB314" s="78"/>
      <c r="AC314" s="78"/>
      <c r="AD314" s="78"/>
      <c r="AE314" s="78"/>
      <c r="AF314" s="78"/>
      <c r="AG314" s="78"/>
      <c r="AH314" s="78"/>
      <c r="AI314" s="78"/>
      <c r="AJ314" s="78"/>
      <c r="AK314" s="78"/>
      <c r="AL314" s="78"/>
      <c r="AM314" s="78"/>
      <c r="AN314" s="78"/>
    </row>
    <row r="315" spans="1:40" x14ac:dyDescent="0.25">
      <c r="A315" s="78"/>
      <c r="B315" s="78"/>
      <c r="C315" s="78"/>
      <c r="D315" s="78"/>
      <c r="E315" s="78"/>
      <c r="F315" s="78"/>
      <c r="G315" s="78"/>
      <c r="H315" s="78"/>
      <c r="I315" s="78"/>
      <c r="J315" s="78"/>
      <c r="K315" s="78"/>
      <c r="L315" s="78"/>
      <c r="M315" s="78"/>
      <c r="N315" s="78"/>
      <c r="O315" s="78"/>
      <c r="P315" s="78"/>
      <c r="Q315" s="78"/>
      <c r="R315" s="78"/>
      <c r="S315" s="78"/>
      <c r="T315" s="78"/>
      <c r="U315" s="78"/>
      <c r="V315" s="78"/>
      <c r="W315" s="78"/>
      <c r="X315" s="78"/>
      <c r="Y315" s="78"/>
      <c r="Z315" s="78"/>
      <c r="AA315" s="78"/>
      <c r="AB315" s="78"/>
      <c r="AC315" s="78"/>
      <c r="AD315" s="78"/>
      <c r="AE315" s="78"/>
      <c r="AF315" s="78"/>
      <c r="AG315" s="78"/>
      <c r="AH315" s="78"/>
      <c r="AI315" s="78"/>
      <c r="AJ315" s="78"/>
      <c r="AK315" s="78"/>
      <c r="AL315" s="78"/>
      <c r="AM315" s="78"/>
      <c r="AN315" s="78"/>
    </row>
    <row r="316" spans="1:40" x14ac:dyDescent="0.25">
      <c r="A316" s="78"/>
      <c r="B316" s="78"/>
      <c r="C316" s="78"/>
      <c r="D316" s="78"/>
      <c r="E316" s="78"/>
      <c r="F316" s="78"/>
      <c r="G316" s="78"/>
      <c r="H316" s="78"/>
      <c r="I316" s="78"/>
      <c r="J316" s="78"/>
      <c r="K316" s="78"/>
      <c r="L316" s="78"/>
      <c r="M316" s="78"/>
      <c r="N316" s="78"/>
      <c r="O316" s="78"/>
      <c r="P316" s="78"/>
      <c r="Q316" s="78"/>
      <c r="R316" s="78"/>
      <c r="S316" s="78"/>
      <c r="T316" s="78"/>
      <c r="U316" s="78"/>
      <c r="V316" s="78"/>
      <c r="W316" s="78"/>
      <c r="X316" s="78"/>
      <c r="Y316" s="78"/>
      <c r="Z316" s="78"/>
      <c r="AA316" s="78"/>
      <c r="AB316" s="78"/>
      <c r="AC316" s="78"/>
      <c r="AD316" s="78"/>
      <c r="AE316" s="78"/>
      <c r="AF316" s="78"/>
      <c r="AG316" s="78"/>
      <c r="AH316" s="78"/>
      <c r="AI316" s="78"/>
      <c r="AJ316" s="78"/>
      <c r="AK316" s="78"/>
      <c r="AL316" s="78"/>
      <c r="AM316" s="78"/>
      <c r="AN316" s="78"/>
    </row>
    <row r="317" spans="1:40" x14ac:dyDescent="0.25">
      <c r="A317" s="78"/>
      <c r="B317" s="78"/>
      <c r="C317" s="78"/>
      <c r="D317" s="78"/>
      <c r="E317" s="78"/>
      <c r="F317" s="78"/>
      <c r="G317" s="78"/>
      <c r="H317" s="78"/>
      <c r="I317" s="78"/>
      <c r="J317" s="78"/>
      <c r="K317" s="78"/>
      <c r="L317" s="78"/>
      <c r="M317" s="78"/>
      <c r="N317" s="78"/>
      <c r="O317" s="78"/>
      <c r="P317" s="78"/>
      <c r="Q317" s="78"/>
      <c r="R317" s="78"/>
      <c r="S317" s="78"/>
      <c r="T317" s="78"/>
      <c r="U317" s="78"/>
      <c r="V317" s="78"/>
      <c r="W317" s="78"/>
      <c r="X317" s="78"/>
      <c r="Y317" s="78"/>
      <c r="Z317" s="78"/>
      <c r="AA317" s="78"/>
      <c r="AB317" s="78"/>
      <c r="AC317" s="78"/>
      <c r="AD317" s="78"/>
      <c r="AE317" s="78"/>
      <c r="AF317" s="78"/>
      <c r="AG317" s="78"/>
      <c r="AH317" s="78"/>
      <c r="AI317" s="78"/>
      <c r="AJ317" s="78"/>
      <c r="AK317" s="78"/>
      <c r="AL317" s="78"/>
      <c r="AM317" s="78"/>
      <c r="AN317" s="78"/>
    </row>
    <row r="318" spans="1:40" x14ac:dyDescent="0.25">
      <c r="A318" s="78"/>
      <c r="B318" s="78"/>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c r="AA318" s="78"/>
      <c r="AB318" s="78"/>
      <c r="AC318" s="78"/>
      <c r="AD318" s="78"/>
      <c r="AE318" s="78"/>
      <c r="AF318" s="78"/>
      <c r="AG318" s="78"/>
      <c r="AH318" s="78"/>
      <c r="AI318" s="78"/>
      <c r="AJ318" s="78"/>
      <c r="AK318" s="78"/>
      <c r="AL318" s="78"/>
      <c r="AM318" s="78"/>
      <c r="AN318" s="78"/>
    </row>
    <row r="319" spans="1:40" x14ac:dyDescent="0.25">
      <c r="A319" s="78"/>
      <c r="B319" s="78"/>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c r="AA319" s="78"/>
      <c r="AB319" s="78"/>
      <c r="AC319" s="78"/>
      <c r="AD319" s="78"/>
      <c r="AE319" s="78"/>
      <c r="AF319" s="78"/>
      <c r="AG319" s="78"/>
      <c r="AH319" s="78"/>
      <c r="AI319" s="78"/>
      <c r="AJ319" s="78"/>
      <c r="AK319" s="78"/>
      <c r="AL319" s="78"/>
      <c r="AM319" s="78"/>
      <c r="AN319" s="78"/>
    </row>
    <row r="320" spans="1:40" x14ac:dyDescent="0.25">
      <c r="A320" s="78"/>
      <c r="B320" s="78"/>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c r="AA320" s="78"/>
      <c r="AB320" s="78"/>
      <c r="AC320" s="78"/>
      <c r="AD320" s="78"/>
      <c r="AE320" s="78"/>
      <c r="AF320" s="78"/>
      <c r="AG320" s="78"/>
      <c r="AH320" s="78"/>
      <c r="AI320" s="78"/>
      <c r="AJ320" s="78"/>
      <c r="AK320" s="78"/>
      <c r="AL320" s="78"/>
      <c r="AM320" s="78"/>
      <c r="AN320" s="78"/>
    </row>
    <row r="321" spans="1:40" x14ac:dyDescent="0.25">
      <c r="A321" s="78"/>
      <c r="B321" s="78"/>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c r="AA321" s="78"/>
      <c r="AB321" s="78"/>
      <c r="AC321" s="78"/>
      <c r="AD321" s="78"/>
      <c r="AE321" s="78"/>
      <c r="AF321" s="78"/>
      <c r="AG321" s="78"/>
      <c r="AH321" s="78"/>
      <c r="AI321" s="78"/>
      <c r="AJ321" s="78"/>
      <c r="AK321" s="78"/>
      <c r="AL321" s="78"/>
      <c r="AM321" s="78"/>
      <c r="AN321" s="78"/>
    </row>
    <row r="322" spans="1:40" x14ac:dyDescent="0.25">
      <c r="A322" s="78"/>
      <c r="B322" s="78"/>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c r="AA322" s="78"/>
      <c r="AB322" s="78"/>
      <c r="AC322" s="78"/>
      <c r="AD322" s="78"/>
      <c r="AE322" s="78"/>
      <c r="AF322" s="78"/>
      <c r="AG322" s="78"/>
      <c r="AH322" s="78"/>
      <c r="AI322" s="78"/>
      <c r="AJ322" s="78"/>
      <c r="AK322" s="78"/>
      <c r="AL322" s="78"/>
      <c r="AM322" s="78"/>
      <c r="AN322" s="78"/>
    </row>
    <row r="323" spans="1:40" x14ac:dyDescent="0.25">
      <c r="A323" s="78"/>
      <c r="B323" s="78"/>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c r="AA323" s="78"/>
      <c r="AB323" s="78"/>
      <c r="AC323" s="78"/>
      <c r="AD323" s="78"/>
      <c r="AE323" s="78"/>
      <c r="AF323" s="78"/>
      <c r="AG323" s="78"/>
      <c r="AH323" s="78"/>
      <c r="AI323" s="78"/>
      <c r="AJ323" s="78"/>
      <c r="AK323" s="78"/>
      <c r="AL323" s="78"/>
      <c r="AM323" s="78"/>
      <c r="AN323" s="78"/>
    </row>
    <row r="324" spans="1:40" x14ac:dyDescent="0.25">
      <c r="A324" s="78"/>
      <c r="B324" s="78"/>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c r="AA324" s="78"/>
      <c r="AB324" s="78"/>
      <c r="AC324" s="78"/>
      <c r="AD324" s="78"/>
      <c r="AE324" s="78"/>
      <c r="AF324" s="78"/>
      <c r="AG324" s="78"/>
      <c r="AH324" s="78"/>
      <c r="AI324" s="78"/>
      <c r="AJ324" s="78"/>
      <c r="AK324" s="78"/>
      <c r="AL324" s="78"/>
      <c r="AM324" s="78"/>
      <c r="AN324" s="78"/>
    </row>
    <row r="325" spans="1:40" x14ac:dyDescent="0.25">
      <c r="A325" s="78"/>
      <c r="B325" s="78"/>
      <c r="C325" s="78"/>
      <c r="D325" s="78"/>
      <c r="E325" s="78"/>
      <c r="F325" s="78"/>
      <c r="G325" s="78"/>
      <c r="H325" s="78"/>
      <c r="I325" s="78"/>
      <c r="J325" s="78"/>
      <c r="K325" s="78"/>
      <c r="L325" s="78"/>
      <c r="M325" s="78"/>
      <c r="N325" s="78"/>
      <c r="O325" s="78"/>
    </row>
    <row r="326" spans="1:40" x14ac:dyDescent="0.25">
      <c r="A326" s="78"/>
      <c r="B326" s="78"/>
      <c r="C326" s="78"/>
      <c r="D326" s="78"/>
      <c r="E326" s="78"/>
      <c r="F326" s="78"/>
      <c r="G326" s="78"/>
      <c r="H326" s="78"/>
      <c r="I326" s="78"/>
      <c r="J326" s="78"/>
      <c r="K326" s="78"/>
      <c r="L326" s="78"/>
      <c r="M326" s="78"/>
      <c r="N326" s="78"/>
      <c r="O326" s="78"/>
    </row>
    <row r="327" spans="1:40" x14ac:dyDescent="0.25">
      <c r="A327" s="78"/>
      <c r="B327" s="78"/>
      <c r="C327" s="78"/>
      <c r="D327" s="78"/>
      <c r="E327" s="78"/>
      <c r="F327" s="78"/>
      <c r="G327" s="78"/>
      <c r="H327" s="78"/>
      <c r="I327" s="78"/>
      <c r="J327" s="78"/>
      <c r="K327" s="78"/>
      <c r="L327" s="78"/>
      <c r="M327" s="78"/>
      <c r="N327" s="78"/>
      <c r="O327" s="78"/>
    </row>
  </sheetData>
  <sheetProtection selectLockedCells="1"/>
  <customSheetViews>
    <customSheetView guid="{45231D30-7B44-4C70-A3D1-9AF2C30142B4}" hiddenColumns="1">
      <selection activeCell="A31" sqref="A31:K31"/>
      <pageMargins left="0.7" right="0.7" top="0.75" bottom="0.75" header="0.3" footer="0.3"/>
      <pageSetup orientation="portrait" r:id="rId1"/>
    </customSheetView>
  </customSheetViews>
  <mergeCells count="32">
    <mergeCell ref="A14:E14"/>
    <mergeCell ref="A15:E15"/>
    <mergeCell ref="A25:E25"/>
    <mergeCell ref="A21:E21"/>
    <mergeCell ref="A18:E18"/>
    <mergeCell ref="A17:E17"/>
    <mergeCell ref="A16:E16"/>
    <mergeCell ref="A19:E19"/>
    <mergeCell ref="A1:E1"/>
    <mergeCell ref="A10:J10"/>
    <mergeCell ref="G2:J4"/>
    <mergeCell ref="B2:B4"/>
    <mergeCell ref="C2:C4"/>
    <mergeCell ref="D2:D4"/>
    <mergeCell ref="E2:E4"/>
    <mergeCell ref="A2:A4"/>
    <mergeCell ref="N3:N5"/>
    <mergeCell ref="A35:J35"/>
    <mergeCell ref="A33:J33"/>
    <mergeCell ref="A20:E20"/>
    <mergeCell ref="A30:J30"/>
    <mergeCell ref="A31:K31"/>
    <mergeCell ref="A32:K32"/>
    <mergeCell ref="A34:K34"/>
    <mergeCell ref="A11:E11"/>
    <mergeCell ref="A12:E12"/>
    <mergeCell ref="A27:E27"/>
    <mergeCell ref="A26:E26"/>
    <mergeCell ref="A22:E22"/>
    <mergeCell ref="A23:E23"/>
    <mergeCell ref="A24:E24"/>
    <mergeCell ref="A13:E13"/>
  </mergeCells>
  <pageMargins left="0.7" right="0.7" top="0.75" bottom="0.75" header="0.3" footer="0.3"/>
  <pageSetup scale="7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31"/>
  <sheetViews>
    <sheetView workbookViewId="0">
      <selection activeCell="G27" sqref="G27"/>
    </sheetView>
  </sheetViews>
  <sheetFormatPr defaultRowHeight="15" x14ac:dyDescent="0.25"/>
  <cols>
    <col min="2" max="2" width="15.5703125" customWidth="1"/>
    <col min="3" max="3" width="21.42578125" customWidth="1"/>
    <col min="4" max="4" width="10.7109375" bestFit="1" customWidth="1"/>
    <col min="6" max="6" width="24.85546875" customWidth="1"/>
    <col min="7" max="7" width="10.7109375" bestFit="1" customWidth="1"/>
    <col min="9" max="9" width="23.140625" bestFit="1" customWidth="1"/>
    <col min="10" max="10" width="10.7109375" bestFit="1" customWidth="1"/>
  </cols>
  <sheetData>
    <row r="1" spans="1:59" ht="18.75" x14ac:dyDescent="0.3">
      <c r="A1" s="164" t="s">
        <v>311</v>
      </c>
      <c r="B1" s="329"/>
      <c r="C1" s="329"/>
      <c r="D1" s="329"/>
      <c r="E1" s="329"/>
      <c r="F1" s="329"/>
      <c r="G1" s="329"/>
      <c r="H1" s="329"/>
      <c r="I1" s="329"/>
      <c r="J1" s="329"/>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row>
    <row r="2" spans="1:59" x14ac:dyDescent="0.25">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row>
    <row r="3" spans="1:59" x14ac:dyDescent="0.25">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row>
    <row r="4" spans="1:59" x14ac:dyDescent="0.25">
      <c r="A4" s="78"/>
      <c r="B4" s="330"/>
      <c r="C4" s="53" t="s">
        <v>315</v>
      </c>
      <c r="D4" s="52" t="s">
        <v>83</v>
      </c>
      <c r="E4" s="78"/>
      <c r="F4" s="53" t="s">
        <v>300</v>
      </c>
      <c r="G4" s="52" t="s">
        <v>83</v>
      </c>
      <c r="H4" s="78"/>
      <c r="I4" s="53" t="s">
        <v>313</v>
      </c>
      <c r="J4" s="52" t="s">
        <v>83</v>
      </c>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row>
    <row r="5" spans="1:59" x14ac:dyDescent="0.25">
      <c r="A5" s="54" t="s">
        <v>84</v>
      </c>
      <c r="B5" s="58"/>
      <c r="C5" s="217">
        <v>44207</v>
      </c>
      <c r="D5" s="217">
        <v>46022</v>
      </c>
      <c r="E5" s="642"/>
      <c r="F5" s="217">
        <v>44333</v>
      </c>
      <c r="G5" s="217">
        <v>46173</v>
      </c>
      <c r="H5" s="331"/>
      <c r="I5" s="217">
        <v>44431</v>
      </c>
      <c r="J5" s="217">
        <v>46265</v>
      </c>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row>
    <row r="6" spans="1:59" x14ac:dyDescent="0.25">
      <c r="A6" s="54" t="s">
        <v>85</v>
      </c>
      <c r="B6" s="54"/>
      <c r="C6" s="217">
        <v>44207</v>
      </c>
      <c r="D6" s="217">
        <v>44439</v>
      </c>
      <c r="E6" s="81"/>
      <c r="F6" s="217">
        <v>44333</v>
      </c>
      <c r="G6" s="217">
        <v>44561</v>
      </c>
      <c r="H6" s="81"/>
      <c r="I6" s="217">
        <v>44431</v>
      </c>
      <c r="J6" s="217">
        <v>44712</v>
      </c>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row>
    <row r="7" spans="1:59" x14ac:dyDescent="0.25">
      <c r="A7" s="54" t="s">
        <v>86</v>
      </c>
      <c r="B7" s="54"/>
      <c r="C7" s="217">
        <v>44207</v>
      </c>
      <c r="D7" s="217">
        <v>44561</v>
      </c>
      <c r="E7" s="81"/>
      <c r="F7" s="217">
        <v>44333</v>
      </c>
      <c r="G7" s="217">
        <v>44712</v>
      </c>
      <c r="H7" s="81"/>
      <c r="I7" s="217">
        <v>44431</v>
      </c>
      <c r="J7" s="217">
        <v>44804</v>
      </c>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row>
    <row r="8" spans="1:59" x14ac:dyDescent="0.25">
      <c r="A8" s="54" t="s">
        <v>87</v>
      </c>
      <c r="B8" s="54"/>
      <c r="C8" s="217">
        <v>44207</v>
      </c>
      <c r="D8" s="217">
        <v>44712</v>
      </c>
      <c r="E8" s="81"/>
      <c r="F8" s="217">
        <v>44333</v>
      </c>
      <c r="G8" s="217">
        <v>44926</v>
      </c>
      <c r="H8" s="81"/>
      <c r="I8" s="217">
        <v>44431</v>
      </c>
      <c r="J8" s="217">
        <v>44926</v>
      </c>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row>
    <row r="9" spans="1:59" x14ac:dyDescent="0.25">
      <c r="A9" s="54" t="s">
        <v>88</v>
      </c>
      <c r="B9" s="54"/>
      <c r="C9" s="217">
        <v>44207</v>
      </c>
      <c r="D9" s="217">
        <v>44926</v>
      </c>
      <c r="E9" s="81"/>
      <c r="F9" s="217">
        <v>44333</v>
      </c>
      <c r="G9" s="217">
        <v>45077</v>
      </c>
      <c r="H9" s="81"/>
      <c r="I9" s="217">
        <v>44431</v>
      </c>
      <c r="J9" s="217">
        <v>45169</v>
      </c>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row>
    <row r="10" spans="1:59" x14ac:dyDescent="0.25">
      <c r="A10" s="54" t="s">
        <v>89</v>
      </c>
      <c r="B10" s="54"/>
      <c r="C10" s="217">
        <v>44207</v>
      </c>
      <c r="D10" s="217">
        <v>45291</v>
      </c>
      <c r="E10" s="81"/>
      <c r="F10" s="217">
        <v>44333</v>
      </c>
      <c r="G10" s="217">
        <v>45443</v>
      </c>
      <c r="H10" s="81"/>
      <c r="I10" s="217">
        <v>44431</v>
      </c>
      <c r="J10" s="217">
        <v>45535</v>
      </c>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row>
    <row r="11" spans="1:59" x14ac:dyDescent="0.25">
      <c r="A11" s="54" t="s">
        <v>90</v>
      </c>
      <c r="B11" s="54"/>
      <c r="C11" s="217">
        <v>44207</v>
      </c>
      <c r="D11" s="217">
        <v>45657</v>
      </c>
      <c r="E11" s="81"/>
      <c r="F11" s="217">
        <v>44333</v>
      </c>
      <c r="G11" s="217">
        <v>45808</v>
      </c>
      <c r="H11" s="81"/>
      <c r="I11" s="217">
        <v>44431</v>
      </c>
      <c r="J11" s="217">
        <v>45900</v>
      </c>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row>
    <row r="12" spans="1:59" x14ac:dyDescent="0.25">
      <c r="A12" s="54" t="s">
        <v>91</v>
      </c>
      <c r="B12" s="54"/>
      <c r="C12" s="217">
        <v>44207</v>
      </c>
      <c r="D12" s="217">
        <v>46022</v>
      </c>
      <c r="E12" s="81"/>
      <c r="F12" s="217">
        <v>44333</v>
      </c>
      <c r="G12" s="217">
        <v>46173</v>
      </c>
      <c r="H12" s="81"/>
      <c r="I12" s="217">
        <v>44431</v>
      </c>
      <c r="J12" s="217">
        <v>46265</v>
      </c>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1:59" x14ac:dyDescent="0.25">
      <c r="A13" s="78"/>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row>
    <row r="14" spans="1:59" x14ac:dyDescent="0.25">
      <c r="A14" s="78"/>
      <c r="B14" s="330"/>
      <c r="C14" s="53" t="s">
        <v>316</v>
      </c>
      <c r="D14" s="52" t="s">
        <v>83</v>
      </c>
      <c r="E14" s="78"/>
      <c r="F14" s="53" t="s">
        <v>317</v>
      </c>
      <c r="G14" s="52" t="s">
        <v>83</v>
      </c>
      <c r="H14" s="78"/>
      <c r="I14" s="53" t="s">
        <v>329</v>
      </c>
      <c r="J14" s="52" t="s">
        <v>83</v>
      </c>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row>
    <row r="15" spans="1:59" x14ac:dyDescent="0.25">
      <c r="A15" s="54" t="s">
        <v>84</v>
      </c>
      <c r="B15" s="58"/>
      <c r="C15" s="217">
        <v>44571</v>
      </c>
      <c r="D15" s="217">
        <v>46387</v>
      </c>
      <c r="E15" s="78"/>
      <c r="F15" s="217">
        <v>44697</v>
      </c>
      <c r="G15" s="217">
        <v>46173</v>
      </c>
      <c r="H15" s="78"/>
      <c r="I15" s="217">
        <v>44795</v>
      </c>
      <c r="J15" s="217">
        <v>46630</v>
      </c>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row>
    <row r="16" spans="1:59" x14ac:dyDescent="0.25">
      <c r="A16" s="54" t="s">
        <v>85</v>
      </c>
      <c r="B16" s="54"/>
      <c r="C16" s="217">
        <v>44571</v>
      </c>
      <c r="D16" s="217">
        <v>44804</v>
      </c>
      <c r="E16" s="78"/>
      <c r="F16" s="217">
        <v>44697</v>
      </c>
      <c r="G16" s="217">
        <v>44926</v>
      </c>
      <c r="H16" s="78"/>
      <c r="I16" s="217">
        <v>44795</v>
      </c>
      <c r="J16" s="217">
        <v>45077</v>
      </c>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row>
    <row r="17" spans="1:69" x14ac:dyDescent="0.25">
      <c r="A17" s="54" t="s">
        <v>86</v>
      </c>
      <c r="B17" s="54"/>
      <c r="C17" s="217">
        <v>44571</v>
      </c>
      <c r="D17" s="217">
        <v>44926</v>
      </c>
      <c r="E17" s="78"/>
      <c r="F17" s="217">
        <v>44697</v>
      </c>
      <c r="G17" s="217">
        <v>45077</v>
      </c>
      <c r="H17" s="78"/>
      <c r="I17" s="217">
        <v>44795</v>
      </c>
      <c r="J17" s="217">
        <v>45169</v>
      </c>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row>
    <row r="18" spans="1:69" x14ac:dyDescent="0.25">
      <c r="A18" s="54" t="s">
        <v>87</v>
      </c>
      <c r="B18" s="54"/>
      <c r="C18" s="217">
        <v>44571</v>
      </c>
      <c r="D18" s="217">
        <v>45077</v>
      </c>
      <c r="E18" s="78"/>
      <c r="F18" s="217">
        <v>44697</v>
      </c>
      <c r="G18" s="217">
        <v>45291</v>
      </c>
      <c r="H18" s="78"/>
      <c r="I18" s="217">
        <v>44795</v>
      </c>
      <c r="J18" s="217">
        <v>45291</v>
      </c>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row>
    <row r="19" spans="1:69" x14ac:dyDescent="0.25">
      <c r="A19" s="54" t="s">
        <v>88</v>
      </c>
      <c r="B19" s="54"/>
      <c r="C19" s="217">
        <v>44571</v>
      </c>
      <c r="D19" s="217">
        <v>45291</v>
      </c>
      <c r="E19" s="78"/>
      <c r="F19" s="217">
        <v>44697</v>
      </c>
      <c r="G19" s="217">
        <v>45443</v>
      </c>
      <c r="H19" s="78"/>
      <c r="I19" s="217">
        <v>44795</v>
      </c>
      <c r="J19" s="217">
        <v>45535</v>
      </c>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row>
    <row r="20" spans="1:69" x14ac:dyDescent="0.25">
      <c r="A20" s="54" t="s">
        <v>89</v>
      </c>
      <c r="B20" s="54"/>
      <c r="C20" s="217">
        <v>44571</v>
      </c>
      <c r="D20" s="217">
        <v>45657</v>
      </c>
      <c r="E20" s="78"/>
      <c r="F20" s="217">
        <v>44697</v>
      </c>
      <c r="G20" s="217">
        <v>45808</v>
      </c>
      <c r="H20" s="78"/>
      <c r="I20" s="217">
        <v>44795</v>
      </c>
      <c r="J20" s="217">
        <v>45900</v>
      </c>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row>
    <row r="21" spans="1:69" x14ac:dyDescent="0.25">
      <c r="A21" s="54" t="s">
        <v>90</v>
      </c>
      <c r="B21" s="54"/>
      <c r="C21" s="217">
        <v>44571</v>
      </c>
      <c r="D21" s="217">
        <v>46022</v>
      </c>
      <c r="E21" s="78"/>
      <c r="F21" s="217">
        <v>44697</v>
      </c>
      <c r="G21" s="217">
        <v>46173</v>
      </c>
      <c r="H21" s="78"/>
      <c r="I21" s="217">
        <v>44795</v>
      </c>
      <c r="J21" s="217">
        <v>46265</v>
      </c>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row>
    <row r="22" spans="1:69" x14ac:dyDescent="0.25">
      <c r="A22" s="54" t="s">
        <v>91</v>
      </c>
      <c r="B22" s="54"/>
      <c r="C22" s="217">
        <v>44571</v>
      </c>
      <c r="D22" s="217">
        <v>46387</v>
      </c>
      <c r="E22" s="78"/>
      <c r="F22" s="217">
        <v>44697</v>
      </c>
      <c r="G22" s="217">
        <v>46538</v>
      </c>
      <c r="H22" s="78"/>
      <c r="I22" s="217">
        <v>44795</v>
      </c>
      <c r="J22" s="217">
        <v>46630</v>
      </c>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row>
    <row r="23" spans="1:69" x14ac:dyDescent="0.25">
      <c r="A23" s="78"/>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row>
    <row r="24" spans="1:69" x14ac:dyDescent="0.25">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row>
    <row r="25" spans="1:69" x14ac:dyDescent="0.25">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row>
    <row r="26" spans="1:69" x14ac:dyDescent="0.25">
      <c r="A26" s="78"/>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row>
    <row r="27" spans="1:69" x14ac:dyDescent="0.25">
      <c r="A27" s="78"/>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row>
    <row r="28" spans="1:69" x14ac:dyDescent="0.25">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row>
    <row r="29" spans="1:69" x14ac:dyDescent="0.25">
      <c r="A29" s="78"/>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row>
    <row r="30" spans="1:69" x14ac:dyDescent="0.25">
      <c r="A30" s="78"/>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row>
    <row r="31" spans="1:69" x14ac:dyDescent="0.25">
      <c r="A31" s="78"/>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row>
    <row r="32" spans="1:69" x14ac:dyDescent="0.25">
      <c r="A32" s="78"/>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row>
    <row r="33" spans="1:69" x14ac:dyDescent="0.25">
      <c r="A33" s="78"/>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row>
    <row r="34" spans="1:69" x14ac:dyDescent="0.25">
      <c r="A34" s="78"/>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row>
    <row r="35" spans="1:69" x14ac:dyDescent="0.25">
      <c r="A35" s="78"/>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row>
    <row r="36" spans="1:69" x14ac:dyDescent="0.25">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row>
    <row r="37" spans="1:69" x14ac:dyDescent="0.25">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row>
    <row r="38" spans="1:69" x14ac:dyDescent="0.25">
      <c r="A38" s="78"/>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row>
    <row r="39" spans="1:69" x14ac:dyDescent="0.25">
      <c r="A39" s="78"/>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row>
    <row r="40" spans="1:69" x14ac:dyDescent="0.25">
      <c r="A40" s="78"/>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row>
    <row r="41" spans="1:69" x14ac:dyDescent="0.25">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row>
    <row r="42" spans="1:69" x14ac:dyDescent="0.25">
      <c r="A42" s="78"/>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row>
    <row r="43" spans="1:69" x14ac:dyDescent="0.25">
      <c r="A43" s="78"/>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row>
    <row r="44" spans="1:69" x14ac:dyDescent="0.25">
      <c r="A44" s="78"/>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row>
    <row r="45" spans="1:69" x14ac:dyDescent="0.25">
      <c r="A45" s="78"/>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row>
    <row r="46" spans="1:69" x14ac:dyDescent="0.25">
      <c r="A46" s="78"/>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row>
    <row r="47" spans="1:69" x14ac:dyDescent="0.25">
      <c r="A47" s="78"/>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row>
    <row r="48" spans="1:69" x14ac:dyDescent="0.25">
      <c r="A48" s="78"/>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row>
    <row r="49" spans="1:69" x14ac:dyDescent="0.25">
      <c r="A49" s="78"/>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row>
    <row r="50" spans="1:69" x14ac:dyDescent="0.25">
      <c r="A50" s="78"/>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row>
    <row r="51" spans="1:69" x14ac:dyDescent="0.25">
      <c r="A51" s="78"/>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row>
    <row r="52" spans="1:69" x14ac:dyDescent="0.25">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row>
    <row r="53" spans="1:69" x14ac:dyDescent="0.25">
      <c r="A53" s="78"/>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row>
    <row r="54" spans="1:69" x14ac:dyDescent="0.25">
      <c r="A54" s="78"/>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row>
    <row r="55" spans="1:69" x14ac:dyDescent="0.25">
      <c r="A55" s="78"/>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row>
    <row r="56" spans="1:69" x14ac:dyDescent="0.25">
      <c r="A56" s="78"/>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row>
    <row r="57" spans="1:69" x14ac:dyDescent="0.25">
      <c r="A57" s="78"/>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row>
    <row r="58" spans="1:69" x14ac:dyDescent="0.25">
      <c r="A58" s="78"/>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row>
    <row r="59" spans="1:69" x14ac:dyDescent="0.25">
      <c r="A59" s="78"/>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row>
    <row r="60" spans="1:69" x14ac:dyDescent="0.25">
      <c r="A60" s="78"/>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row>
    <row r="61" spans="1:69" x14ac:dyDescent="0.25">
      <c r="A61" s="78"/>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row>
    <row r="62" spans="1:69" x14ac:dyDescent="0.25">
      <c r="A62" s="78"/>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row>
    <row r="63" spans="1:69" x14ac:dyDescent="0.25">
      <c r="A63" s="78"/>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row>
    <row r="64" spans="1:69" x14ac:dyDescent="0.25">
      <c r="A64" s="78"/>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row>
    <row r="65" spans="1:69" x14ac:dyDescent="0.25">
      <c r="A65" s="78"/>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row>
    <row r="66" spans="1:69" x14ac:dyDescent="0.25">
      <c r="A66" s="78"/>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row>
    <row r="67" spans="1:69" x14ac:dyDescent="0.25">
      <c r="A67" s="78"/>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row>
    <row r="68" spans="1:69" x14ac:dyDescent="0.25">
      <c r="A68" s="78"/>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row>
    <row r="69" spans="1:69" x14ac:dyDescent="0.25">
      <c r="A69" s="78"/>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row>
    <row r="70" spans="1:69" x14ac:dyDescent="0.25">
      <c r="A70" s="78"/>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row>
    <row r="71" spans="1:69" x14ac:dyDescent="0.25">
      <c r="A71" s="78"/>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row>
    <row r="72" spans="1:69" x14ac:dyDescent="0.25">
      <c r="A72" s="78"/>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row>
    <row r="73" spans="1:69" x14ac:dyDescent="0.25">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row>
    <row r="74" spans="1:69" x14ac:dyDescent="0.25">
      <c r="A74" s="78"/>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row>
    <row r="75" spans="1:69" x14ac:dyDescent="0.25">
      <c r="A75" s="78"/>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row>
    <row r="76" spans="1:69" x14ac:dyDescent="0.25">
      <c r="A76" s="78"/>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row>
    <row r="77" spans="1:69" x14ac:dyDescent="0.25">
      <c r="A77" s="78"/>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row>
    <row r="78" spans="1:69" x14ac:dyDescent="0.25">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row>
    <row r="79" spans="1:69" x14ac:dyDescent="0.25">
      <c r="A79" s="78"/>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row>
    <row r="80" spans="1:69" x14ac:dyDescent="0.25">
      <c r="A80" s="78"/>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8"/>
    </row>
    <row r="81" spans="1:69" x14ac:dyDescent="0.25">
      <c r="A81" s="78"/>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row>
    <row r="82" spans="1:69" x14ac:dyDescent="0.25">
      <c r="A82" s="78"/>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row>
    <row r="83" spans="1:69" x14ac:dyDescent="0.25">
      <c r="A83" s="78"/>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row>
    <row r="84" spans="1:69" x14ac:dyDescent="0.25">
      <c r="A84" s="78"/>
      <c r="B84" s="78"/>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78"/>
      <c r="BL84" s="78"/>
      <c r="BM84" s="78"/>
      <c r="BN84" s="78"/>
      <c r="BO84" s="78"/>
      <c r="BP84" s="78"/>
      <c r="BQ84" s="78"/>
    </row>
    <row r="85" spans="1:69" x14ac:dyDescent="0.25">
      <c r="A85" s="78"/>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78"/>
      <c r="BL85" s="78"/>
      <c r="BM85" s="78"/>
      <c r="BN85" s="78"/>
      <c r="BO85" s="78"/>
      <c r="BP85" s="78"/>
      <c r="BQ85" s="78"/>
    </row>
    <row r="86" spans="1:69" x14ac:dyDescent="0.25">
      <c r="A86" s="78"/>
      <c r="B86" s="78"/>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row>
    <row r="87" spans="1:69" x14ac:dyDescent="0.25">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c r="BO87" s="78"/>
      <c r="BP87" s="78"/>
      <c r="BQ87" s="78"/>
    </row>
    <row r="88" spans="1:69" x14ac:dyDescent="0.25">
      <c r="A88" s="78"/>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c r="BD88" s="78"/>
      <c r="BE88" s="78"/>
      <c r="BF88" s="78"/>
      <c r="BG88" s="78"/>
      <c r="BH88" s="78"/>
      <c r="BI88" s="78"/>
      <c r="BJ88" s="78"/>
      <c r="BK88" s="78"/>
      <c r="BL88" s="78"/>
      <c r="BM88" s="78"/>
      <c r="BN88" s="78"/>
      <c r="BO88" s="78"/>
      <c r="BP88" s="78"/>
      <c r="BQ88" s="78"/>
    </row>
    <row r="89" spans="1:69" x14ac:dyDescent="0.25">
      <c r="A89" s="78"/>
      <c r="B89" s="78"/>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78"/>
      <c r="BL89" s="78"/>
      <c r="BM89" s="78"/>
      <c r="BN89" s="78"/>
      <c r="BO89" s="78"/>
      <c r="BP89" s="78"/>
      <c r="BQ89" s="78"/>
    </row>
    <row r="90" spans="1:69" x14ac:dyDescent="0.25">
      <c r="A90" s="78"/>
      <c r="B90" s="7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c r="BO90" s="78"/>
      <c r="BP90" s="78"/>
      <c r="BQ90" s="78"/>
    </row>
    <row r="91" spans="1:69" x14ac:dyDescent="0.25">
      <c r="A91" s="78"/>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c r="BM91" s="78"/>
      <c r="BN91" s="78"/>
      <c r="BO91" s="78"/>
      <c r="BP91" s="78"/>
      <c r="BQ91" s="78"/>
    </row>
    <row r="92" spans="1:69" x14ac:dyDescent="0.25">
      <c r="A92" s="78"/>
      <c r="B92" s="78"/>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8"/>
      <c r="BM92" s="78"/>
      <c r="BN92" s="78"/>
      <c r="BO92" s="78"/>
      <c r="BP92" s="78"/>
      <c r="BQ92" s="78"/>
    </row>
    <row r="93" spans="1:69" x14ac:dyDescent="0.25">
      <c r="A93" s="78"/>
      <c r="B93" s="78"/>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c r="BL93" s="78"/>
      <c r="BM93" s="78"/>
      <c r="BN93" s="78"/>
      <c r="BO93" s="78"/>
      <c r="BP93" s="78"/>
      <c r="BQ93" s="78"/>
    </row>
    <row r="94" spans="1:69" x14ac:dyDescent="0.25">
      <c r="A94" s="78"/>
      <c r="B94" s="78"/>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c r="BO94" s="78"/>
      <c r="BP94" s="78"/>
      <c r="BQ94" s="78"/>
    </row>
    <row r="95" spans="1:69" x14ac:dyDescent="0.25">
      <c r="A95" s="78"/>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row>
    <row r="96" spans="1:69" x14ac:dyDescent="0.25">
      <c r="A96" s="78"/>
      <c r="B96" s="78"/>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row>
    <row r="97" spans="1:69" x14ac:dyDescent="0.25">
      <c r="A97" s="78"/>
      <c r="B97" s="78"/>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row>
    <row r="98" spans="1:69" x14ac:dyDescent="0.25">
      <c r="A98" s="78"/>
      <c r="B98" s="78"/>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row>
    <row r="99" spans="1:69" x14ac:dyDescent="0.25">
      <c r="A99" s="78"/>
      <c r="B99" s="78"/>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row>
    <row r="100" spans="1:69" x14ac:dyDescent="0.25">
      <c r="A100" s="78"/>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row>
    <row r="101" spans="1:69" x14ac:dyDescent="0.25">
      <c r="A101" s="78"/>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row>
    <row r="102" spans="1:69" x14ac:dyDescent="0.25">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row>
    <row r="103" spans="1:69" x14ac:dyDescent="0.25">
      <c r="A103" s="78"/>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row>
    <row r="104" spans="1:69" x14ac:dyDescent="0.25">
      <c r="A104" s="78"/>
      <c r="B104" s="78"/>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8"/>
      <c r="BQ104" s="78"/>
    </row>
    <row r="105" spans="1:69" x14ac:dyDescent="0.25">
      <c r="A105" s="78"/>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row>
    <row r="106" spans="1:69" x14ac:dyDescent="0.25">
      <c r="A106" s="78"/>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row>
    <row r="107" spans="1:69" x14ac:dyDescent="0.25">
      <c r="A107" s="78"/>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row>
    <row r="108" spans="1:69" x14ac:dyDescent="0.25">
      <c r="A108" s="78"/>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c r="BO108" s="78"/>
      <c r="BP108" s="78"/>
      <c r="BQ108" s="78"/>
    </row>
    <row r="109" spans="1:69" x14ac:dyDescent="0.25">
      <c r="A109" s="78"/>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c r="BP109" s="78"/>
      <c r="BQ109" s="78"/>
    </row>
    <row r="110" spans="1:69" x14ac:dyDescent="0.25">
      <c r="A110" s="78"/>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78"/>
    </row>
    <row r="111" spans="1:69" x14ac:dyDescent="0.25">
      <c r="A111" s="78"/>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c r="BO111" s="78"/>
      <c r="BP111" s="78"/>
      <c r="BQ111" s="78"/>
    </row>
    <row r="112" spans="1:69" x14ac:dyDescent="0.25">
      <c r="A112" s="78"/>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row>
    <row r="113" spans="1:69" x14ac:dyDescent="0.25">
      <c r="A113" s="78"/>
      <c r="B113" s="78"/>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row>
    <row r="114" spans="1:69" x14ac:dyDescent="0.25">
      <c r="A114" s="78"/>
      <c r="B114" s="78"/>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row>
    <row r="115" spans="1:69" x14ac:dyDescent="0.25">
      <c r="A115" s="78"/>
      <c r="B115" s="78"/>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row>
    <row r="116" spans="1:69" x14ac:dyDescent="0.25">
      <c r="A116" s="78"/>
      <c r="B116" s="78"/>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row>
    <row r="117" spans="1:69" x14ac:dyDescent="0.25">
      <c r="A117" s="78"/>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row>
    <row r="118" spans="1:69" x14ac:dyDescent="0.25">
      <c r="A118" s="78"/>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row>
    <row r="119" spans="1:69" x14ac:dyDescent="0.25">
      <c r="A119" s="78"/>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c r="BO119" s="78"/>
      <c r="BP119" s="78"/>
      <c r="BQ119" s="78"/>
    </row>
    <row r="120" spans="1:69" x14ac:dyDescent="0.25">
      <c r="A120" s="78"/>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row>
    <row r="121" spans="1:69" x14ac:dyDescent="0.25">
      <c r="A121" s="78"/>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row>
    <row r="122" spans="1:69" x14ac:dyDescent="0.25">
      <c r="A122" s="78"/>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row>
    <row r="123" spans="1:69" x14ac:dyDescent="0.25">
      <c r="A123" s="78"/>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row>
    <row r="124" spans="1:69" x14ac:dyDescent="0.25">
      <c r="A124" s="78"/>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row>
    <row r="125" spans="1:69" x14ac:dyDescent="0.25">
      <c r="A125" s="78"/>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row>
    <row r="126" spans="1:69" x14ac:dyDescent="0.25">
      <c r="A126" s="78"/>
      <c r="B126" s="78"/>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row>
    <row r="127" spans="1:69" x14ac:dyDescent="0.25">
      <c r="A127" s="78"/>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row>
    <row r="128" spans="1:69" x14ac:dyDescent="0.25">
      <c r="A128" s="78"/>
      <c r="B128" s="78"/>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c r="BP128" s="78"/>
      <c r="BQ128" s="78"/>
    </row>
    <row r="129" spans="1:69" x14ac:dyDescent="0.25">
      <c r="A129" s="78"/>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78"/>
      <c r="BQ129" s="78"/>
    </row>
    <row r="130" spans="1:69" x14ac:dyDescent="0.25">
      <c r="A130" s="78"/>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8"/>
      <c r="BQ130" s="78"/>
    </row>
    <row r="131" spans="1:69" x14ac:dyDescent="0.25">
      <c r="A131" s="78"/>
      <c r="B131" s="78"/>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8"/>
    </row>
    <row r="132" spans="1:69" x14ac:dyDescent="0.25">
      <c r="A132" s="78"/>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row>
    <row r="133" spans="1:69" x14ac:dyDescent="0.25">
      <c r="A133" s="78"/>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row>
    <row r="134" spans="1:69" x14ac:dyDescent="0.25">
      <c r="A134" s="78"/>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row>
    <row r="135" spans="1:69" x14ac:dyDescent="0.25">
      <c r="A135" s="78"/>
      <c r="B135" s="78"/>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row>
    <row r="136" spans="1:69" x14ac:dyDescent="0.25">
      <c r="A136" s="78"/>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row>
    <row r="137" spans="1:69" x14ac:dyDescent="0.25">
      <c r="A137" s="78"/>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row>
    <row r="138" spans="1:69" x14ac:dyDescent="0.25">
      <c r="A138" s="78"/>
      <c r="B138" s="78"/>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row>
    <row r="139" spans="1:69" x14ac:dyDescent="0.25">
      <c r="A139" s="78"/>
      <c r="B139" s="78"/>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row>
    <row r="140" spans="1:69" x14ac:dyDescent="0.25">
      <c r="A140" s="78"/>
      <c r="B140" s="78"/>
      <c r="C140" s="78"/>
      <c r="D140" s="78"/>
      <c r="E140" s="78"/>
      <c r="F140" s="78"/>
      <c r="G140" s="78"/>
      <c r="H140" s="78"/>
      <c r="I140" s="78"/>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row>
    <row r="141" spans="1:69" x14ac:dyDescent="0.25">
      <c r="A141" s="78"/>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row>
    <row r="142" spans="1:69" x14ac:dyDescent="0.25">
      <c r="A142" s="78"/>
      <c r="B142" s="78"/>
      <c r="C142" s="78"/>
      <c r="D142" s="78"/>
      <c r="E142" s="78"/>
      <c r="F142" s="78"/>
      <c r="G142" s="78"/>
      <c r="H142" s="78"/>
      <c r="I142" s="78"/>
      <c r="J142" s="78"/>
      <c r="K142" s="78"/>
      <c r="L142" s="78"/>
      <c r="M142" s="78"/>
      <c r="N142" s="78"/>
      <c r="O142" s="78"/>
      <c r="P142" s="78"/>
      <c r="Q142" s="78"/>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row>
    <row r="143" spans="1:69" x14ac:dyDescent="0.25">
      <c r="A143" s="78"/>
      <c r="B143" s="78"/>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row>
    <row r="144" spans="1:69" x14ac:dyDescent="0.25">
      <c r="A144" s="78"/>
      <c r="B144" s="78"/>
      <c r="C144" s="78"/>
      <c r="D144" s="78"/>
      <c r="E144" s="78"/>
      <c r="F144" s="78"/>
      <c r="G144" s="78"/>
      <c r="H144" s="78"/>
      <c r="I144" s="78"/>
      <c r="J144" s="78"/>
      <c r="K144" s="78"/>
      <c r="L144" s="78"/>
      <c r="M144" s="78"/>
      <c r="N144" s="78"/>
      <c r="O144" s="78"/>
      <c r="P144" s="78"/>
      <c r="Q144" s="78"/>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row>
    <row r="145" spans="1:69" x14ac:dyDescent="0.25">
      <c r="A145" s="78"/>
      <c r="B145" s="78"/>
      <c r="C145" s="78"/>
      <c r="D145" s="78"/>
      <c r="E145" s="78"/>
      <c r="F145" s="78"/>
      <c r="G145" s="78"/>
      <c r="H145" s="78"/>
      <c r="I145" s="78"/>
      <c r="J145" s="78"/>
      <c r="K145" s="78"/>
      <c r="L145" s="78"/>
      <c r="M145" s="78"/>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row>
    <row r="146" spans="1:69" x14ac:dyDescent="0.25">
      <c r="A146" s="78"/>
      <c r="B146" s="78"/>
      <c r="C146" s="78"/>
      <c r="D146" s="78"/>
      <c r="E146" s="78"/>
      <c r="F146" s="78"/>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row>
    <row r="147" spans="1:69" x14ac:dyDescent="0.25">
      <c r="A147" s="78"/>
      <c r="B147" s="78"/>
      <c r="C147" s="78"/>
      <c r="D147" s="78"/>
      <c r="E147" s="78"/>
      <c r="F147" s="78"/>
      <c r="G147" s="78"/>
      <c r="H147" s="78"/>
      <c r="I147" s="78"/>
      <c r="J147" s="78"/>
      <c r="K147" s="78"/>
      <c r="L147" s="78"/>
      <c r="M147" s="78"/>
      <c r="N147" s="78"/>
      <c r="O147" s="78"/>
      <c r="P147" s="78"/>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row>
    <row r="148" spans="1:69" x14ac:dyDescent="0.25">
      <c r="A148" s="78"/>
      <c r="B148" s="78"/>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row>
    <row r="149" spans="1:69" x14ac:dyDescent="0.25">
      <c r="A149" s="78"/>
      <c r="B149" s="78"/>
      <c r="C149" s="78"/>
      <c r="D149" s="78"/>
      <c r="E149" s="78"/>
      <c r="F149" s="78"/>
      <c r="G149" s="78"/>
      <c r="H149" s="78"/>
      <c r="I149" s="78"/>
      <c r="J149" s="78"/>
      <c r="K149" s="78"/>
      <c r="L149" s="78"/>
      <c r="M149" s="78"/>
      <c r="N149" s="78"/>
      <c r="O149" s="78"/>
      <c r="P149" s="78"/>
      <c r="Q149" s="78"/>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row>
    <row r="150" spans="1:69" x14ac:dyDescent="0.25">
      <c r="A150" s="78"/>
      <c r="B150" s="78"/>
      <c r="C150" s="78"/>
      <c r="D150" s="78"/>
      <c r="E150" s="78"/>
      <c r="F150" s="78"/>
      <c r="G150" s="78"/>
      <c r="H150" s="78"/>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row>
    <row r="151" spans="1:69" x14ac:dyDescent="0.25">
      <c r="A151" s="78"/>
      <c r="B151" s="78"/>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row>
    <row r="152" spans="1:69" x14ac:dyDescent="0.25">
      <c r="A152" s="78"/>
      <c r="B152" s="78"/>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row>
    <row r="153" spans="1:69" x14ac:dyDescent="0.25">
      <c r="A153" s="78"/>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row>
    <row r="154" spans="1:69" x14ac:dyDescent="0.25">
      <c r="A154" s="78"/>
      <c r="B154" s="78"/>
      <c r="C154" s="78"/>
      <c r="D154" s="78"/>
      <c r="E154" s="78"/>
      <c r="F154" s="78"/>
      <c r="G154" s="78"/>
      <c r="H154" s="78"/>
      <c r="I154" s="78"/>
      <c r="J154" s="78"/>
      <c r="K154" s="78"/>
      <c r="L154" s="78"/>
      <c r="M154" s="78"/>
      <c r="N154" s="78"/>
      <c r="O154" s="78"/>
      <c r="P154" s="78"/>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row>
    <row r="155" spans="1:69" x14ac:dyDescent="0.25">
      <c r="A155" s="78"/>
      <c r="B155" s="78"/>
      <c r="C155" s="78"/>
      <c r="D155" s="78"/>
      <c r="E155" s="78"/>
      <c r="F155" s="78"/>
      <c r="G155" s="78"/>
      <c r="H155" s="78"/>
      <c r="I155" s="78"/>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row>
    <row r="156" spans="1:69" x14ac:dyDescent="0.25">
      <c r="A156" s="78"/>
      <c r="B156" s="78"/>
      <c r="C156" s="78"/>
      <c r="D156" s="78"/>
      <c r="E156" s="78"/>
      <c r="F156" s="78"/>
      <c r="G156" s="78"/>
      <c r="H156" s="78"/>
      <c r="I156" s="78"/>
      <c r="J156" s="78"/>
      <c r="K156" s="78"/>
      <c r="L156" s="78"/>
      <c r="M156" s="78"/>
      <c r="N156" s="78"/>
      <c r="O156" s="78"/>
      <c r="P156" s="78"/>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row>
    <row r="157" spans="1:69" x14ac:dyDescent="0.25">
      <c r="A157" s="78"/>
      <c r="B157" s="78"/>
      <c r="C157" s="78"/>
      <c r="D157" s="78"/>
      <c r="E157" s="78"/>
      <c r="F157" s="78"/>
      <c r="G157" s="78"/>
      <c r="H157" s="78"/>
      <c r="I157" s="78"/>
      <c r="J157" s="78"/>
      <c r="K157" s="78"/>
      <c r="L157" s="78"/>
      <c r="M157" s="78"/>
      <c r="N157" s="78"/>
      <c r="O157" s="78"/>
      <c r="P157" s="78"/>
      <c r="Q157" s="78"/>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row>
    <row r="158" spans="1:69" x14ac:dyDescent="0.25">
      <c r="A158" s="78"/>
      <c r="B158" s="78"/>
      <c r="C158" s="78"/>
      <c r="D158" s="78"/>
      <c r="E158" s="78"/>
      <c r="F158" s="78"/>
      <c r="G158" s="78"/>
      <c r="H158" s="78"/>
      <c r="I158" s="78"/>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row>
    <row r="159" spans="1:69" x14ac:dyDescent="0.25">
      <c r="A159" s="78"/>
      <c r="B159" s="78"/>
      <c r="C159" s="78"/>
      <c r="D159" s="78"/>
      <c r="E159" s="78"/>
      <c r="F159" s="78"/>
      <c r="G159" s="78"/>
      <c r="H159" s="78"/>
      <c r="I159" s="78"/>
      <c r="J159" s="78"/>
      <c r="K159" s="78"/>
      <c r="L159" s="78"/>
      <c r="M159" s="78"/>
      <c r="N159" s="78"/>
      <c r="O159" s="78"/>
      <c r="P159" s="78"/>
      <c r="Q159" s="78"/>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row>
    <row r="160" spans="1:69" x14ac:dyDescent="0.25">
      <c r="A160" s="78"/>
      <c r="B160" s="78"/>
      <c r="C160" s="78"/>
      <c r="D160" s="78"/>
      <c r="E160" s="78"/>
      <c r="F160" s="78"/>
      <c r="G160" s="78"/>
      <c r="H160" s="78"/>
      <c r="I160" s="78"/>
      <c r="J160" s="78"/>
      <c r="K160" s="78"/>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row>
    <row r="161" spans="1:69" x14ac:dyDescent="0.25">
      <c r="A161" s="78"/>
      <c r="B161" s="78"/>
      <c r="C161" s="78"/>
      <c r="D161" s="78"/>
      <c r="E161" s="78"/>
      <c r="F161" s="78"/>
      <c r="G161" s="78"/>
      <c r="H161" s="78"/>
      <c r="I161" s="78"/>
      <c r="J161" s="78"/>
      <c r="K161" s="78"/>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row>
    <row r="162" spans="1:69" x14ac:dyDescent="0.25">
      <c r="A162" s="78"/>
      <c r="B162" s="78"/>
      <c r="C162" s="78"/>
      <c r="D162" s="78"/>
      <c r="E162" s="78"/>
      <c r="F162" s="78"/>
      <c r="G162" s="78"/>
      <c r="H162" s="78"/>
      <c r="I162" s="78"/>
      <c r="J162" s="78"/>
      <c r="K162" s="78"/>
      <c r="L162" s="78"/>
      <c r="M162" s="78"/>
      <c r="N162" s="78"/>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row>
    <row r="163" spans="1:69" x14ac:dyDescent="0.25">
      <c r="A163" s="78"/>
      <c r="B163" s="78"/>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row>
    <row r="164" spans="1:69" x14ac:dyDescent="0.25">
      <c r="A164" s="78"/>
      <c r="B164" s="78"/>
      <c r="C164" s="78"/>
      <c r="D164" s="78"/>
      <c r="E164" s="78"/>
      <c r="F164" s="78"/>
      <c r="G164" s="78"/>
      <c r="H164" s="78"/>
      <c r="I164" s="78"/>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row>
    <row r="165" spans="1:69" x14ac:dyDescent="0.25">
      <c r="A165" s="78"/>
      <c r="B165" s="78"/>
      <c r="C165" s="78"/>
      <c r="D165" s="78"/>
      <c r="E165" s="78"/>
      <c r="F165" s="78"/>
      <c r="G165" s="78"/>
      <c r="H165" s="78"/>
      <c r="I165" s="78"/>
      <c r="J165" s="78"/>
      <c r="K165" s="78"/>
      <c r="L165" s="78"/>
      <c r="M165" s="78"/>
      <c r="N165" s="78"/>
      <c r="O165" s="78"/>
      <c r="P165" s="78"/>
      <c r="Q165" s="78"/>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row>
    <row r="166" spans="1:69" x14ac:dyDescent="0.25">
      <c r="A166" s="78"/>
      <c r="B166" s="78"/>
      <c r="C166" s="78"/>
      <c r="D166" s="78"/>
      <c r="E166" s="78"/>
      <c r="F166" s="78"/>
      <c r="G166" s="78"/>
      <c r="H166" s="78"/>
      <c r="I166" s="78"/>
      <c r="J166" s="78"/>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row>
    <row r="167" spans="1:69" x14ac:dyDescent="0.25">
      <c r="A167" s="78"/>
      <c r="B167" s="78"/>
      <c r="C167" s="78"/>
      <c r="D167" s="78"/>
      <c r="E167" s="78"/>
      <c r="F167" s="78"/>
      <c r="G167" s="78"/>
      <c r="H167" s="78"/>
      <c r="I167" s="78"/>
      <c r="J167" s="78"/>
      <c r="K167" s="78"/>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row>
    <row r="168" spans="1:69" x14ac:dyDescent="0.25">
      <c r="A168" s="78"/>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row>
    <row r="169" spans="1:69" x14ac:dyDescent="0.25">
      <c r="A169" s="78"/>
      <c r="B169" s="78"/>
      <c r="C169" s="78"/>
      <c r="D169" s="78"/>
      <c r="E169" s="78"/>
      <c r="F169" s="78"/>
      <c r="G169" s="78"/>
      <c r="H169" s="78"/>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row>
    <row r="170" spans="1:69" x14ac:dyDescent="0.25">
      <c r="A170" s="78"/>
      <c r="B170" s="78"/>
      <c r="C170" s="78"/>
      <c r="D170" s="78"/>
      <c r="E170" s="78"/>
      <c r="F170" s="78"/>
      <c r="G170" s="78"/>
      <c r="H170" s="78"/>
      <c r="I170" s="78"/>
      <c r="J170" s="78"/>
      <c r="K170" s="78"/>
      <c r="L170" s="78"/>
      <c r="M170" s="78"/>
      <c r="N170" s="78"/>
      <c r="O170" s="78"/>
      <c r="P170" s="78"/>
      <c r="Q170" s="78"/>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row>
    <row r="171" spans="1:69" x14ac:dyDescent="0.25">
      <c r="A171" s="78"/>
      <c r="B171" s="78"/>
      <c r="C171" s="78"/>
      <c r="D171" s="78"/>
      <c r="E171" s="78"/>
      <c r="F171" s="78"/>
      <c r="G171" s="78"/>
      <c r="H171" s="78"/>
      <c r="I171" s="78"/>
      <c r="J171" s="78"/>
      <c r="K171" s="78"/>
      <c r="L171" s="78"/>
      <c r="M171" s="78"/>
      <c r="N171" s="78"/>
      <c r="O171" s="78"/>
      <c r="P171" s="78"/>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row>
    <row r="172" spans="1:69" x14ac:dyDescent="0.25">
      <c r="A172" s="78"/>
      <c r="B172" s="78"/>
      <c r="C172" s="78"/>
      <c r="D172" s="78"/>
      <c r="E172" s="78"/>
      <c r="F172" s="78"/>
      <c r="G172" s="78"/>
      <c r="H172" s="78"/>
      <c r="I172" s="78"/>
      <c r="J172" s="78"/>
      <c r="K172" s="78"/>
      <c r="L172" s="78"/>
      <c r="M172" s="78"/>
      <c r="N172" s="78"/>
      <c r="O172" s="78"/>
      <c r="P172" s="78"/>
      <c r="Q172" s="78"/>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row>
    <row r="173" spans="1:69" x14ac:dyDescent="0.25">
      <c r="A173" s="78"/>
      <c r="B173" s="78"/>
      <c r="C173" s="78"/>
      <c r="D173" s="78"/>
      <c r="E173" s="78"/>
      <c r="F173" s="78"/>
      <c r="G173" s="78"/>
      <c r="H173" s="78"/>
      <c r="I173" s="78"/>
      <c r="J173" s="78"/>
      <c r="K173" s="78"/>
      <c r="L173" s="78"/>
      <c r="M173" s="78"/>
      <c r="N173" s="78"/>
      <c r="O173" s="78"/>
      <c r="P173" s="78"/>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row>
    <row r="174" spans="1:69" x14ac:dyDescent="0.25">
      <c r="A174" s="78"/>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row>
    <row r="175" spans="1:69" x14ac:dyDescent="0.25">
      <c r="A175" s="78"/>
      <c r="B175" s="78"/>
      <c r="C175" s="78"/>
      <c r="D175" s="78"/>
      <c r="E175" s="78"/>
      <c r="F175" s="78"/>
      <c r="G175" s="78"/>
      <c r="H175" s="78"/>
      <c r="I175" s="78"/>
      <c r="J175" s="78"/>
      <c r="K175" s="78"/>
      <c r="L175" s="78"/>
      <c r="M175" s="78"/>
      <c r="N175" s="78"/>
      <c r="O175" s="78"/>
      <c r="P175" s="78"/>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row>
    <row r="176" spans="1:69" x14ac:dyDescent="0.25">
      <c r="A176" s="78"/>
      <c r="B176" s="78"/>
      <c r="C176" s="78"/>
      <c r="D176" s="78"/>
      <c r="E176" s="78"/>
      <c r="F176" s="78"/>
      <c r="G176" s="78"/>
      <c r="H176" s="78"/>
      <c r="I176" s="78"/>
      <c r="J176" s="78"/>
      <c r="K176" s="78"/>
      <c r="L176" s="78"/>
      <c r="M176" s="78"/>
      <c r="N176" s="78"/>
      <c r="O176" s="78"/>
      <c r="P176" s="78"/>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row>
    <row r="177" spans="1:69" x14ac:dyDescent="0.25">
      <c r="A177" s="78"/>
      <c r="B177" s="78"/>
      <c r="C177" s="78"/>
      <c r="D177" s="78"/>
      <c r="E177" s="78"/>
      <c r="F177" s="78"/>
      <c r="G177" s="78"/>
      <c r="H177" s="78"/>
      <c r="I177" s="78"/>
      <c r="J177" s="78"/>
      <c r="K177" s="78"/>
      <c r="L177" s="78"/>
      <c r="M177" s="78"/>
      <c r="N177" s="78"/>
      <c r="O177" s="78"/>
      <c r="P177" s="78"/>
      <c r="Q177" s="78"/>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row>
    <row r="178" spans="1:69" x14ac:dyDescent="0.25">
      <c r="A178" s="78"/>
      <c r="B178" s="78"/>
      <c r="C178" s="78"/>
      <c r="D178" s="78"/>
      <c r="E178" s="78"/>
      <c r="F178" s="78"/>
      <c r="G178" s="78"/>
      <c r="H178" s="78"/>
      <c r="I178" s="78"/>
      <c r="J178" s="78"/>
      <c r="K178" s="78"/>
      <c r="L178" s="78"/>
      <c r="M178" s="78"/>
      <c r="N178" s="78"/>
      <c r="O178" s="78"/>
      <c r="P178" s="78"/>
      <c r="Q178" s="78"/>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row>
    <row r="179" spans="1:69" x14ac:dyDescent="0.25">
      <c r="A179" s="78"/>
      <c r="B179" s="78"/>
      <c r="C179" s="78"/>
      <c r="D179" s="78"/>
      <c r="E179" s="78"/>
      <c r="F179" s="78"/>
      <c r="G179" s="78"/>
      <c r="H179" s="78"/>
      <c r="I179" s="78"/>
      <c r="J179" s="78"/>
      <c r="K179" s="78"/>
      <c r="L179" s="78"/>
      <c r="M179" s="78"/>
      <c r="N179" s="78"/>
      <c r="O179" s="78"/>
      <c r="P179" s="78"/>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row>
    <row r="180" spans="1:69" x14ac:dyDescent="0.25">
      <c r="A180" s="78"/>
      <c r="B180" s="78"/>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row>
    <row r="181" spans="1:69" x14ac:dyDescent="0.25">
      <c r="A181" s="78"/>
      <c r="B181" s="78"/>
      <c r="C181" s="78"/>
      <c r="D181" s="78"/>
      <c r="E181" s="78"/>
      <c r="F181" s="78"/>
      <c r="G181" s="78"/>
      <c r="H181" s="78"/>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row>
    <row r="182" spans="1:69" x14ac:dyDescent="0.25">
      <c r="A182" s="78"/>
      <c r="B182" s="78"/>
      <c r="C182" s="78"/>
      <c r="D182" s="78"/>
      <c r="E182" s="78"/>
      <c r="F182" s="78"/>
      <c r="G182" s="78"/>
      <c r="H182" s="78"/>
      <c r="I182" s="78"/>
      <c r="J182" s="78"/>
      <c r="K182" s="78"/>
      <c r="L182" s="78"/>
      <c r="M182" s="78"/>
      <c r="N182" s="78"/>
      <c r="O182" s="78"/>
      <c r="P182" s="78"/>
      <c r="Q182" s="78"/>
      <c r="R182" s="78"/>
      <c r="S182" s="78"/>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row>
    <row r="183" spans="1:69" x14ac:dyDescent="0.25">
      <c r="A183" s="78"/>
      <c r="B183" s="78"/>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row>
    <row r="184" spans="1:69" x14ac:dyDescent="0.25">
      <c r="A184" s="78"/>
      <c r="B184" s="78"/>
      <c r="C184" s="78"/>
      <c r="D184" s="78"/>
      <c r="E184" s="78"/>
      <c r="F184" s="78"/>
      <c r="G184" s="78"/>
      <c r="H184" s="78"/>
      <c r="I184" s="78"/>
      <c r="J184" s="78"/>
      <c r="K184" s="78"/>
      <c r="L184" s="78"/>
      <c r="M184" s="78"/>
      <c r="N184" s="78"/>
      <c r="O184" s="78"/>
      <c r="P184" s="78"/>
      <c r="Q184" s="78"/>
      <c r="R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row>
    <row r="185" spans="1:69" x14ac:dyDescent="0.25">
      <c r="A185" s="78"/>
      <c r="B185" s="78"/>
      <c r="C185" s="78"/>
      <c r="D185" s="78"/>
      <c r="E185" s="78"/>
      <c r="F185" s="78"/>
      <c r="G185" s="78"/>
      <c r="H185" s="78"/>
      <c r="I185" s="78"/>
      <c r="J185" s="78"/>
      <c r="K185" s="78"/>
      <c r="L185" s="78"/>
      <c r="M185" s="78"/>
      <c r="N185" s="78"/>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row>
    <row r="186" spans="1:69" x14ac:dyDescent="0.25">
      <c r="A186" s="78"/>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row>
    <row r="187" spans="1:69" x14ac:dyDescent="0.25">
      <c r="A187" s="78"/>
      <c r="B187" s="78"/>
      <c r="C187" s="78"/>
      <c r="D187" s="78"/>
      <c r="E187" s="78"/>
      <c r="F187" s="78"/>
      <c r="G187" s="78"/>
      <c r="H187" s="78"/>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row>
    <row r="188" spans="1:69" x14ac:dyDescent="0.25">
      <c r="A188" s="78"/>
      <c r="B188" s="78"/>
      <c r="C188" s="78"/>
      <c r="D188" s="78"/>
      <c r="E188" s="78"/>
      <c r="F188" s="78"/>
      <c r="G188" s="78"/>
      <c r="H188" s="78"/>
      <c r="I188" s="78"/>
      <c r="J188" s="78"/>
      <c r="K188" s="78"/>
      <c r="L188" s="78"/>
      <c r="M188" s="78"/>
      <c r="N188" s="78"/>
      <c r="O188" s="78"/>
      <c r="P188" s="78"/>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row>
    <row r="189" spans="1:69" x14ac:dyDescent="0.25">
      <c r="A189" s="78"/>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row>
    <row r="190" spans="1:69" x14ac:dyDescent="0.25">
      <c r="A190" s="78"/>
      <c r="B190" s="78"/>
      <c r="C190" s="78"/>
      <c r="D190" s="78"/>
      <c r="E190" s="78"/>
      <c r="F190" s="78"/>
      <c r="G190" s="78"/>
      <c r="H190" s="78"/>
      <c r="I190" s="78"/>
      <c r="J190" s="78"/>
      <c r="K190" s="78"/>
      <c r="L190" s="78"/>
      <c r="M190" s="78"/>
      <c r="N190" s="78"/>
      <c r="O190" s="78"/>
      <c r="P190" s="78"/>
      <c r="Q190" s="78"/>
      <c r="R190" s="78"/>
      <c r="S190" s="78"/>
      <c r="T190" s="78"/>
      <c r="U190" s="78"/>
      <c r="V190" s="78"/>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78"/>
    </row>
    <row r="191" spans="1:69" x14ac:dyDescent="0.25">
      <c r="A191" s="78"/>
      <c r="B191" s="78"/>
      <c r="C191" s="78"/>
      <c r="D191" s="78"/>
      <c r="E191" s="78"/>
      <c r="F191" s="78"/>
      <c r="G191" s="78"/>
      <c r="H191" s="78"/>
      <c r="I191" s="78"/>
      <c r="J191" s="78"/>
      <c r="K191" s="78"/>
      <c r="L191" s="78"/>
      <c r="M191" s="78"/>
      <c r="N191" s="78"/>
      <c r="O191" s="78"/>
      <c r="P191" s="78"/>
      <c r="Q191" s="78"/>
      <c r="R191" s="78"/>
      <c r="S191" s="78"/>
      <c r="T191" s="78"/>
      <c r="U191" s="78"/>
      <c r="V191" s="78"/>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c r="BP191" s="78"/>
      <c r="BQ191" s="78"/>
    </row>
    <row r="192" spans="1:69" x14ac:dyDescent="0.25">
      <c r="A192" s="78"/>
      <c r="B192" s="78"/>
      <c r="C192" s="78"/>
      <c r="D192" s="78"/>
      <c r="E192" s="78"/>
      <c r="F192" s="78"/>
      <c r="G192" s="78"/>
      <c r="H192" s="78"/>
      <c r="I192" s="78"/>
      <c r="J192" s="78"/>
      <c r="K192" s="78"/>
      <c r="L192" s="78"/>
      <c r="M192" s="78"/>
      <c r="N192" s="78"/>
      <c r="O192" s="78"/>
      <c r="P192" s="78"/>
      <c r="Q192" s="78"/>
      <c r="R192" s="78"/>
      <c r="S192" s="78"/>
      <c r="T192" s="78"/>
      <c r="U192" s="78"/>
      <c r="V192" s="78"/>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c r="BP192" s="78"/>
      <c r="BQ192" s="78"/>
    </row>
    <row r="193" spans="1:69" x14ac:dyDescent="0.25">
      <c r="A193" s="78"/>
      <c r="B193" s="78"/>
      <c r="C193" s="78"/>
      <c r="D193" s="78"/>
      <c r="E193" s="78"/>
      <c r="F193" s="78"/>
      <c r="G193" s="78"/>
      <c r="H193" s="78"/>
      <c r="I193" s="78"/>
      <c r="J193" s="78"/>
      <c r="K193" s="78"/>
      <c r="L193" s="78"/>
      <c r="M193" s="78"/>
      <c r="N193" s="78"/>
      <c r="O193" s="78"/>
      <c r="P193" s="78"/>
      <c r="Q193" s="78"/>
      <c r="R193" s="78"/>
      <c r="S193" s="78"/>
      <c r="T193" s="78"/>
      <c r="U193" s="78"/>
      <c r="V193" s="78"/>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c r="BP193" s="78"/>
      <c r="BQ193" s="78"/>
    </row>
    <row r="194" spans="1:69" x14ac:dyDescent="0.25">
      <c r="A194" s="78"/>
      <c r="B194" s="78"/>
      <c r="C194" s="78"/>
      <c r="D194" s="78"/>
      <c r="E194" s="78"/>
      <c r="F194" s="78"/>
      <c r="G194" s="78"/>
      <c r="H194" s="78"/>
      <c r="I194" s="78"/>
      <c r="J194" s="78"/>
      <c r="K194" s="78"/>
      <c r="L194" s="78"/>
      <c r="M194" s="78"/>
      <c r="N194" s="78"/>
      <c r="O194" s="78"/>
      <c r="P194" s="78"/>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row>
    <row r="195" spans="1:69" x14ac:dyDescent="0.25">
      <c r="A195" s="78"/>
      <c r="B195" s="78"/>
      <c r="C195" s="78"/>
      <c r="D195" s="78"/>
      <c r="E195" s="78"/>
      <c r="F195" s="78"/>
      <c r="G195" s="78"/>
      <c r="H195" s="78"/>
      <c r="I195" s="78"/>
      <c r="J195" s="78"/>
      <c r="K195" s="78"/>
      <c r="L195" s="78"/>
      <c r="M195" s="78"/>
      <c r="N195" s="78"/>
      <c r="O195" s="78"/>
      <c r="P195" s="78"/>
      <c r="Q195" s="78"/>
      <c r="R195" s="78"/>
      <c r="S195" s="78"/>
      <c r="T195" s="78"/>
      <c r="U195" s="78"/>
      <c r="V195" s="78"/>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row>
    <row r="196" spans="1:69" x14ac:dyDescent="0.25">
      <c r="A196" s="78"/>
      <c r="B196" s="78"/>
      <c r="C196" s="78"/>
      <c r="D196" s="78"/>
      <c r="E196" s="78"/>
      <c r="F196" s="78"/>
      <c r="G196" s="78"/>
      <c r="H196" s="78"/>
      <c r="I196" s="78"/>
      <c r="J196" s="78"/>
      <c r="K196" s="78"/>
      <c r="L196" s="78"/>
      <c r="M196" s="78"/>
      <c r="N196" s="78"/>
      <c r="O196" s="78"/>
      <c r="P196" s="78"/>
      <c r="Q196" s="78"/>
      <c r="R196" s="78"/>
      <c r="S196" s="78"/>
      <c r="T196" s="78"/>
      <c r="U196" s="78"/>
      <c r="V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row>
    <row r="197" spans="1:69" x14ac:dyDescent="0.25">
      <c r="A197" s="78"/>
      <c r="B197" s="78"/>
      <c r="C197" s="78"/>
      <c r="D197" s="78"/>
      <c r="E197" s="78"/>
      <c r="F197" s="78"/>
      <c r="G197" s="78"/>
      <c r="H197" s="78"/>
      <c r="I197" s="78"/>
      <c r="J197" s="78"/>
      <c r="K197" s="78"/>
      <c r="L197" s="78"/>
      <c r="M197" s="78"/>
      <c r="N197" s="78"/>
      <c r="O197" s="78"/>
      <c r="P197" s="78"/>
      <c r="Q197" s="78"/>
      <c r="R197" s="78"/>
      <c r="S197" s="78"/>
      <c r="T197" s="78"/>
      <c r="U197" s="78"/>
      <c r="V197" s="78"/>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78"/>
    </row>
    <row r="198" spans="1:69" x14ac:dyDescent="0.25">
      <c r="A198" s="78"/>
      <c r="B198" s="78"/>
      <c r="C198" s="78"/>
      <c r="D198" s="78"/>
      <c r="E198" s="78"/>
      <c r="F198" s="78"/>
      <c r="G198" s="78"/>
      <c r="H198" s="78"/>
      <c r="I198" s="78"/>
      <c r="J198" s="78"/>
      <c r="K198" s="78"/>
      <c r="L198" s="78"/>
      <c r="M198" s="78"/>
      <c r="N198" s="78"/>
      <c r="O198" s="78"/>
      <c r="P198" s="78"/>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P198" s="78"/>
      <c r="BQ198" s="78"/>
    </row>
    <row r="199" spans="1:69" x14ac:dyDescent="0.25">
      <c r="A199" s="78"/>
      <c r="B199" s="78"/>
      <c r="C199" s="78"/>
      <c r="D199" s="78"/>
      <c r="E199" s="78"/>
      <c r="F199" s="78"/>
      <c r="G199" s="78"/>
      <c r="H199" s="78"/>
      <c r="I199" s="78"/>
      <c r="J199" s="78"/>
      <c r="K199" s="78"/>
      <c r="L199" s="78"/>
      <c r="M199" s="78"/>
      <c r="N199" s="78"/>
      <c r="O199" s="78"/>
      <c r="P199" s="78"/>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78"/>
    </row>
    <row r="200" spans="1:69" x14ac:dyDescent="0.25">
      <c r="A200" s="78"/>
      <c r="B200" s="78"/>
      <c r="C200" s="78"/>
      <c r="D200" s="78"/>
      <c r="E200" s="78"/>
      <c r="F200" s="78"/>
      <c r="G200" s="78"/>
      <c r="H200" s="78"/>
      <c r="I200" s="78"/>
      <c r="J200" s="78"/>
      <c r="K200" s="78"/>
      <c r="L200" s="78"/>
      <c r="M200" s="78"/>
      <c r="N200" s="78"/>
      <c r="O200" s="78"/>
      <c r="P200" s="78"/>
      <c r="Q200" s="78"/>
      <c r="R200" s="78"/>
      <c r="S200" s="78"/>
      <c r="T200" s="78"/>
      <c r="U200" s="78"/>
      <c r="V200" s="78"/>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row>
    <row r="201" spans="1:69" x14ac:dyDescent="0.25">
      <c r="A201" s="78"/>
      <c r="B201" s="78"/>
      <c r="C201" s="78"/>
      <c r="D201" s="78"/>
      <c r="E201" s="78"/>
      <c r="F201" s="78"/>
      <c r="G201" s="78"/>
      <c r="H201" s="78"/>
      <c r="I201" s="78"/>
      <c r="J201" s="78"/>
      <c r="K201" s="78"/>
      <c r="L201" s="78"/>
      <c r="M201" s="78"/>
      <c r="N201" s="78"/>
      <c r="O201" s="78"/>
      <c r="P201" s="78"/>
      <c r="Q201" s="78"/>
      <c r="R201" s="78"/>
      <c r="S201" s="78"/>
      <c r="T201" s="78"/>
      <c r="U201" s="78"/>
      <c r="V201" s="78"/>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c r="BP201" s="78"/>
      <c r="BQ201" s="78"/>
    </row>
    <row r="202" spans="1:69" x14ac:dyDescent="0.25">
      <c r="A202" s="78"/>
      <c r="B202" s="78"/>
      <c r="C202" s="78"/>
      <c r="D202" s="78"/>
      <c r="E202" s="78"/>
      <c r="F202" s="78"/>
      <c r="G202" s="78"/>
      <c r="H202" s="78"/>
      <c r="I202" s="78"/>
      <c r="J202" s="78"/>
      <c r="K202" s="78"/>
      <c r="L202" s="78"/>
      <c r="M202" s="78"/>
      <c r="N202" s="78"/>
      <c r="O202" s="78"/>
      <c r="P202" s="78"/>
      <c r="Q202" s="78"/>
      <c r="R202" s="78"/>
      <c r="S202" s="78"/>
      <c r="T202" s="78"/>
      <c r="U202" s="78"/>
      <c r="V202" s="78"/>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row>
    <row r="203" spans="1:69" x14ac:dyDescent="0.25">
      <c r="A203" s="78"/>
      <c r="B203" s="78"/>
      <c r="C203" s="78"/>
      <c r="D203" s="78"/>
      <c r="E203" s="78"/>
      <c r="F203" s="78"/>
      <c r="G203" s="78"/>
      <c r="H203" s="78"/>
      <c r="I203" s="78"/>
      <c r="J203" s="78"/>
      <c r="K203" s="78"/>
      <c r="L203" s="78"/>
      <c r="M203" s="78"/>
      <c r="N203" s="78"/>
      <c r="O203" s="78"/>
      <c r="P203" s="78"/>
      <c r="Q203" s="78"/>
      <c r="R203" s="78"/>
      <c r="S203" s="78"/>
      <c r="T203" s="78"/>
      <c r="U203" s="78"/>
      <c r="V203" s="78"/>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row>
    <row r="204" spans="1:69" x14ac:dyDescent="0.25">
      <c r="A204" s="78"/>
      <c r="B204" s="78"/>
      <c r="C204" s="78"/>
      <c r="D204" s="78"/>
      <c r="E204" s="78"/>
      <c r="F204" s="78"/>
      <c r="G204" s="78"/>
      <c r="H204" s="78"/>
      <c r="I204" s="78"/>
      <c r="J204" s="78"/>
      <c r="K204" s="78"/>
      <c r="L204" s="78"/>
      <c r="M204" s="78"/>
      <c r="N204" s="78"/>
      <c r="O204" s="78"/>
      <c r="P204" s="78"/>
      <c r="Q204" s="78"/>
      <c r="R204" s="78"/>
      <c r="S204" s="78"/>
      <c r="T204" s="78"/>
      <c r="U204" s="78"/>
      <c r="V204" s="78"/>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c r="BN204" s="78"/>
      <c r="BO204" s="78"/>
      <c r="BP204" s="78"/>
      <c r="BQ204" s="78"/>
    </row>
    <row r="205" spans="1:69" x14ac:dyDescent="0.25">
      <c r="A205" s="78"/>
      <c r="B205" s="78"/>
      <c r="C205" s="78"/>
      <c r="D205" s="78"/>
      <c r="E205" s="78"/>
      <c r="F205" s="78"/>
      <c r="G205" s="78"/>
      <c r="H205" s="78"/>
      <c r="I205" s="78"/>
      <c r="J205" s="78"/>
      <c r="K205" s="78"/>
      <c r="L205" s="78"/>
      <c r="M205" s="78"/>
      <c r="N205" s="78"/>
      <c r="O205" s="78"/>
      <c r="P205" s="78"/>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row>
    <row r="206" spans="1:69" x14ac:dyDescent="0.25">
      <c r="A206" s="78"/>
      <c r="B206" s="78"/>
      <c r="C206" s="78"/>
      <c r="D206" s="78"/>
      <c r="E206" s="78"/>
      <c r="F206" s="78"/>
      <c r="G206" s="78"/>
      <c r="H206" s="78"/>
      <c r="I206" s="78"/>
      <c r="J206" s="78"/>
      <c r="K206" s="78"/>
      <c r="L206" s="78"/>
      <c r="M206" s="78"/>
      <c r="N206" s="78"/>
      <c r="O206" s="78"/>
      <c r="P206" s="78"/>
      <c r="Q206" s="78"/>
      <c r="R206" s="78"/>
      <c r="S206" s="78"/>
      <c r="T206" s="78"/>
      <c r="U206" s="78"/>
      <c r="V206" s="78"/>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c r="BN206" s="78"/>
      <c r="BO206" s="78"/>
      <c r="BP206" s="78"/>
      <c r="BQ206" s="78"/>
    </row>
    <row r="207" spans="1:69" x14ac:dyDescent="0.25">
      <c r="A207" s="78"/>
      <c r="B207" s="78"/>
      <c r="C207" s="78"/>
      <c r="D207" s="78"/>
      <c r="E207" s="78"/>
      <c r="F207" s="78"/>
      <c r="G207" s="78"/>
      <c r="H207" s="78"/>
      <c r="I207" s="78"/>
      <c r="J207" s="78"/>
      <c r="K207" s="78"/>
      <c r="L207" s="78"/>
      <c r="M207" s="78"/>
      <c r="N207" s="78"/>
      <c r="O207" s="78"/>
      <c r="P207" s="78"/>
      <c r="Q207" s="78"/>
      <c r="R207" s="78"/>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c r="BN207" s="78"/>
      <c r="BO207" s="78"/>
      <c r="BP207" s="78"/>
      <c r="BQ207" s="78"/>
    </row>
    <row r="208" spans="1:69" x14ac:dyDescent="0.25">
      <c r="A208" s="78"/>
      <c r="B208" s="78"/>
      <c r="C208" s="78"/>
      <c r="D208" s="78"/>
      <c r="E208" s="78"/>
      <c r="F208" s="78"/>
      <c r="G208" s="78"/>
      <c r="H208" s="78"/>
      <c r="I208" s="78"/>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c r="BN208" s="78"/>
      <c r="BO208" s="78"/>
      <c r="BP208" s="78"/>
      <c r="BQ208" s="78"/>
    </row>
    <row r="209" spans="1:69" x14ac:dyDescent="0.25">
      <c r="A209" s="78"/>
      <c r="B209" s="78"/>
      <c r="C209" s="78"/>
      <c r="D209" s="78"/>
      <c r="E209" s="78"/>
      <c r="F209" s="78"/>
      <c r="G209" s="78"/>
      <c r="H209" s="78"/>
      <c r="I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c r="BN209" s="78"/>
      <c r="BO209" s="78"/>
      <c r="BP209" s="78"/>
      <c r="BQ209" s="78"/>
    </row>
    <row r="210" spans="1:69" x14ac:dyDescent="0.25">
      <c r="A210" s="78"/>
      <c r="B210" s="78"/>
      <c r="C210" s="78"/>
      <c r="D210" s="78"/>
      <c r="E210" s="78"/>
      <c r="F210" s="78"/>
      <c r="G210" s="78"/>
      <c r="H210" s="78"/>
      <c r="I210" s="78"/>
      <c r="J210" s="78"/>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c r="BN210" s="78"/>
      <c r="BO210" s="78"/>
      <c r="BP210" s="78"/>
      <c r="BQ210" s="78"/>
    </row>
    <row r="211" spans="1:69" x14ac:dyDescent="0.25">
      <c r="A211" s="78"/>
      <c r="B211" s="78"/>
      <c r="C211" s="78"/>
      <c r="D211" s="78"/>
      <c r="E211" s="78"/>
      <c r="F211" s="78"/>
      <c r="G211" s="78"/>
      <c r="H211" s="78"/>
      <c r="I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c r="BN211" s="78"/>
      <c r="BO211" s="78"/>
      <c r="BP211" s="78"/>
      <c r="BQ211" s="78"/>
    </row>
    <row r="212" spans="1:69" x14ac:dyDescent="0.25">
      <c r="A212" s="78"/>
      <c r="B212" s="78"/>
      <c r="C212" s="78"/>
      <c r="D212" s="78"/>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c r="BP212" s="78"/>
      <c r="BQ212" s="78"/>
    </row>
    <row r="213" spans="1:69" x14ac:dyDescent="0.25">
      <c r="A213" s="78"/>
      <c r="B213" s="78"/>
      <c r="C213" s="78"/>
      <c r="D213" s="78"/>
      <c r="E213" s="78"/>
      <c r="F213" s="78"/>
      <c r="G213" s="78"/>
      <c r="H213" s="78"/>
      <c r="I213" s="78"/>
      <c r="J213" s="78"/>
      <c r="K213" s="78"/>
      <c r="L213" s="78"/>
      <c r="M213" s="78"/>
      <c r="N213" s="78"/>
      <c r="O213" s="78"/>
      <c r="P213" s="78"/>
      <c r="Q213" s="78"/>
      <c r="R213" s="78"/>
      <c r="S213" s="78"/>
      <c r="T213" s="78"/>
      <c r="U213" s="78"/>
      <c r="V213" s="78"/>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c r="BN213" s="78"/>
      <c r="BO213" s="78"/>
      <c r="BP213" s="78"/>
      <c r="BQ213" s="78"/>
    </row>
    <row r="214" spans="1:69" x14ac:dyDescent="0.25">
      <c r="A214" s="78"/>
      <c r="B214" s="78"/>
      <c r="C214" s="78"/>
      <c r="D214" s="78"/>
      <c r="E214" s="78"/>
      <c r="F214" s="78"/>
      <c r="G214" s="78"/>
      <c r="H214" s="78"/>
      <c r="I214" s="78"/>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c r="BN214" s="78"/>
      <c r="BO214" s="78"/>
      <c r="BP214" s="78"/>
      <c r="BQ214" s="78"/>
    </row>
    <row r="215" spans="1:69" x14ac:dyDescent="0.25">
      <c r="A215" s="78"/>
      <c r="B215" s="78"/>
      <c r="C215" s="78"/>
      <c r="D215" s="78"/>
      <c r="E215" s="78"/>
      <c r="F215" s="78"/>
      <c r="G215" s="78"/>
      <c r="H215" s="78"/>
      <c r="I215" s="78"/>
      <c r="J215" s="78"/>
      <c r="K215" s="78"/>
      <c r="L215" s="78"/>
      <c r="M215" s="78"/>
      <c r="N215" s="78"/>
      <c r="O215" s="78"/>
      <c r="P215" s="78"/>
      <c r="Q215" s="78"/>
      <c r="R215" s="78"/>
      <c r="S215" s="78"/>
      <c r="T215" s="78"/>
      <c r="U215" s="78"/>
      <c r="V215" s="78"/>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c r="BN215" s="78"/>
      <c r="BO215" s="78"/>
      <c r="BP215" s="78"/>
      <c r="BQ215" s="78"/>
    </row>
    <row r="216" spans="1:69" x14ac:dyDescent="0.25">
      <c r="A216" s="78"/>
      <c r="B216" s="78"/>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c r="BN216" s="78"/>
      <c r="BO216" s="78"/>
      <c r="BP216" s="78"/>
      <c r="BQ216" s="78"/>
    </row>
    <row r="217" spans="1:69" x14ac:dyDescent="0.25">
      <c r="A217" s="78"/>
      <c r="B217" s="78"/>
      <c r="C217" s="78"/>
      <c r="D217" s="78"/>
      <c r="E217" s="78"/>
      <c r="F217" s="78"/>
      <c r="G217" s="78"/>
      <c r="H217" s="78"/>
      <c r="I217" s="78"/>
      <c r="J217" s="78"/>
      <c r="K217" s="78"/>
      <c r="L217" s="78"/>
      <c r="M217" s="78"/>
      <c r="N217" s="78"/>
      <c r="O217" s="78"/>
      <c r="P217" s="78"/>
      <c r="Q217" s="78"/>
      <c r="R217" s="78"/>
      <c r="S217" s="78"/>
      <c r="T217" s="78"/>
      <c r="U217" s="78"/>
      <c r="V217" s="78"/>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c r="BN217" s="78"/>
      <c r="BO217" s="78"/>
      <c r="BP217" s="78"/>
      <c r="BQ217" s="78"/>
    </row>
    <row r="218" spans="1:69" x14ac:dyDescent="0.25">
      <c r="A218" s="78"/>
      <c r="B218" s="78"/>
      <c r="C218" s="78"/>
      <c r="D218" s="78"/>
      <c r="E218" s="78"/>
      <c r="F218" s="78"/>
      <c r="G218" s="78"/>
      <c r="H218" s="78"/>
      <c r="I218" s="78"/>
      <c r="J218" s="78"/>
      <c r="K218" s="78"/>
      <c r="L218" s="78"/>
      <c r="M218" s="78"/>
      <c r="N218" s="78"/>
      <c r="O218" s="78"/>
      <c r="P218" s="78"/>
      <c r="Q218" s="78"/>
      <c r="R218" s="78"/>
      <c r="S218" s="78"/>
      <c r="T218" s="78"/>
      <c r="U218" s="78"/>
      <c r="V218" s="78"/>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c r="BN218" s="78"/>
      <c r="BO218" s="78"/>
      <c r="BP218" s="78"/>
      <c r="BQ218" s="78"/>
    </row>
    <row r="219" spans="1:69" x14ac:dyDescent="0.25">
      <c r="A219" s="78"/>
      <c r="B219" s="78"/>
      <c r="C219" s="78"/>
      <c r="D219" s="78"/>
      <c r="E219" s="78"/>
      <c r="F219" s="78"/>
      <c r="G219" s="78"/>
      <c r="H219" s="78"/>
      <c r="I219" s="78"/>
      <c r="J219" s="78"/>
      <c r="K219" s="78"/>
      <c r="L219" s="78"/>
      <c r="M219" s="78"/>
      <c r="N219" s="78"/>
      <c r="O219" s="78"/>
      <c r="P219" s="78"/>
      <c r="Q219" s="78"/>
      <c r="R219" s="78"/>
      <c r="S219" s="78"/>
      <c r="T219" s="78"/>
      <c r="U219" s="78"/>
      <c r="V219" s="78"/>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c r="BN219" s="78"/>
      <c r="BO219" s="78"/>
      <c r="BP219" s="78"/>
      <c r="BQ219" s="78"/>
    </row>
    <row r="220" spans="1:69" x14ac:dyDescent="0.25">
      <c r="A220" s="78"/>
      <c r="B220" s="78"/>
      <c r="C220" s="78"/>
      <c r="D220" s="78"/>
      <c r="E220" s="78"/>
      <c r="F220" s="78"/>
      <c r="G220" s="78"/>
      <c r="H220" s="78"/>
      <c r="I220" s="78"/>
      <c r="J220" s="78"/>
      <c r="K220" s="78"/>
      <c r="L220" s="78"/>
      <c r="M220" s="78"/>
      <c r="N220" s="78"/>
      <c r="O220" s="78"/>
      <c r="P220" s="78"/>
      <c r="Q220" s="78"/>
      <c r="R220" s="78"/>
      <c r="S220" s="78"/>
      <c r="T220" s="78"/>
      <c r="U220" s="78"/>
      <c r="V220" s="78"/>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c r="BN220" s="78"/>
      <c r="BO220" s="78"/>
      <c r="BP220" s="78"/>
      <c r="BQ220" s="78"/>
    </row>
    <row r="221" spans="1:69" x14ac:dyDescent="0.25">
      <c r="A221" s="78"/>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c r="BN221" s="78"/>
      <c r="BO221" s="78"/>
      <c r="BP221" s="78"/>
      <c r="BQ221" s="78"/>
    </row>
    <row r="222" spans="1:69" x14ac:dyDescent="0.25">
      <c r="A222" s="78"/>
      <c r="B222" s="78"/>
      <c r="C222" s="78"/>
      <c r="D222" s="78"/>
      <c r="E222" s="78"/>
      <c r="F222" s="78"/>
      <c r="G222" s="78"/>
      <c r="H222" s="78"/>
      <c r="I222" s="78"/>
      <c r="J222" s="78"/>
      <c r="K222" s="78"/>
      <c r="L222" s="78"/>
      <c r="M222" s="78"/>
      <c r="N222" s="78"/>
      <c r="O222" s="78"/>
      <c r="P222" s="78"/>
      <c r="Q222" s="78"/>
      <c r="R222" s="78"/>
      <c r="S222" s="78"/>
      <c r="T222" s="78"/>
      <c r="U222" s="78"/>
      <c r="V222" s="78"/>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c r="BN222" s="78"/>
      <c r="BO222" s="78"/>
      <c r="BP222" s="78"/>
      <c r="BQ222" s="78"/>
    </row>
    <row r="223" spans="1:69" x14ac:dyDescent="0.25">
      <c r="A223" s="78"/>
      <c r="B223" s="78"/>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c r="BN223" s="78"/>
      <c r="BO223" s="78"/>
      <c r="BP223" s="78"/>
      <c r="BQ223" s="78"/>
    </row>
    <row r="224" spans="1:69" x14ac:dyDescent="0.25">
      <c r="A224" s="78"/>
      <c r="B224" s="78"/>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P224" s="78"/>
      <c r="BQ224" s="78"/>
    </row>
    <row r="225" spans="1:69" x14ac:dyDescent="0.25">
      <c r="A225" s="78"/>
      <c r="B225" s="78"/>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row>
    <row r="226" spans="1:69" x14ac:dyDescent="0.25">
      <c r="A226" s="78"/>
      <c r="B226" s="78"/>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c r="BN226" s="78"/>
      <c r="BO226" s="78"/>
      <c r="BP226" s="78"/>
      <c r="BQ226" s="78"/>
    </row>
    <row r="227" spans="1:69" x14ac:dyDescent="0.25">
      <c r="A227" s="78"/>
      <c r="B227" s="78"/>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c r="BN227" s="78"/>
      <c r="BO227" s="78"/>
      <c r="BP227" s="78"/>
      <c r="BQ227" s="78"/>
    </row>
    <row r="228" spans="1:69" x14ac:dyDescent="0.25">
      <c r="A228" s="78"/>
      <c r="B228" s="78"/>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78"/>
      <c r="BE228" s="78"/>
      <c r="BF228" s="78"/>
      <c r="BG228" s="78"/>
      <c r="BH228" s="78"/>
      <c r="BI228" s="78"/>
      <c r="BJ228" s="78"/>
      <c r="BK228" s="78"/>
      <c r="BL228" s="78"/>
      <c r="BM228" s="78"/>
      <c r="BN228" s="78"/>
      <c r="BO228" s="78"/>
      <c r="BP228" s="78"/>
      <c r="BQ228" s="78"/>
    </row>
    <row r="229" spans="1:69" x14ac:dyDescent="0.25">
      <c r="A229" s="78"/>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78"/>
      <c r="AY229" s="78"/>
      <c r="AZ229" s="78"/>
      <c r="BA229" s="78"/>
      <c r="BB229" s="78"/>
      <c r="BC229" s="78"/>
      <c r="BD229" s="78"/>
      <c r="BE229" s="78"/>
      <c r="BF229" s="78"/>
      <c r="BG229" s="78"/>
      <c r="BH229" s="78"/>
      <c r="BI229" s="78"/>
      <c r="BJ229" s="78"/>
      <c r="BK229" s="78"/>
      <c r="BL229" s="78"/>
      <c r="BM229" s="78"/>
      <c r="BN229" s="78"/>
      <c r="BO229" s="78"/>
      <c r="BP229" s="78"/>
      <c r="BQ229" s="78"/>
    </row>
    <row r="230" spans="1:69" x14ac:dyDescent="0.25">
      <c r="A230" s="78"/>
      <c r="B230" s="78"/>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78"/>
      <c r="BE230" s="78"/>
      <c r="BF230" s="78"/>
      <c r="BG230" s="78"/>
      <c r="BH230" s="78"/>
      <c r="BI230" s="78"/>
      <c r="BJ230" s="78"/>
      <c r="BK230" s="78"/>
      <c r="BL230" s="78"/>
      <c r="BM230" s="78"/>
      <c r="BN230" s="78"/>
      <c r="BO230" s="78"/>
      <c r="BP230" s="78"/>
      <c r="BQ230" s="78"/>
    </row>
    <row r="231" spans="1:69" x14ac:dyDescent="0.25">
      <c r="A231" s="78"/>
      <c r="B231" s="78"/>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c r="AA231" s="78"/>
      <c r="AB231" s="78"/>
      <c r="AC231" s="78"/>
      <c r="AD231" s="78"/>
      <c r="AE231" s="78"/>
      <c r="AF231" s="78"/>
      <c r="AG231" s="78"/>
      <c r="AH231" s="78"/>
      <c r="AI231" s="78"/>
      <c r="AJ231" s="78"/>
      <c r="AK231" s="78"/>
      <c r="AL231" s="78"/>
      <c r="AM231" s="78"/>
      <c r="AN231" s="78"/>
      <c r="AO231" s="78"/>
      <c r="AP231" s="78"/>
      <c r="AQ231" s="78"/>
      <c r="AR231" s="78"/>
      <c r="AS231" s="78"/>
      <c r="AT231" s="78"/>
      <c r="AU231" s="78"/>
      <c r="AV231" s="78"/>
      <c r="AW231" s="78"/>
      <c r="AX231" s="78"/>
      <c r="AY231" s="78"/>
      <c r="AZ231" s="78"/>
      <c r="BA231" s="78"/>
      <c r="BB231" s="78"/>
      <c r="BC231" s="78"/>
      <c r="BD231" s="78"/>
      <c r="BE231" s="78"/>
      <c r="BF231" s="78"/>
      <c r="BG231" s="78"/>
      <c r="BH231" s="78"/>
      <c r="BI231" s="78"/>
      <c r="BJ231" s="78"/>
      <c r="BK231" s="78"/>
      <c r="BL231" s="78"/>
      <c r="BM231" s="78"/>
      <c r="BN231" s="78"/>
      <c r="BO231" s="78"/>
      <c r="BP231" s="78"/>
      <c r="BQ231" s="78"/>
    </row>
    <row r="232" spans="1:69" x14ac:dyDescent="0.25">
      <c r="A232" s="78"/>
      <c r="B232" s="78"/>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c r="BI232" s="78"/>
      <c r="BJ232" s="78"/>
      <c r="BK232" s="78"/>
      <c r="BL232" s="78"/>
      <c r="BM232" s="78"/>
      <c r="BN232" s="78"/>
      <c r="BO232" s="78"/>
      <c r="BP232" s="78"/>
      <c r="BQ232" s="78"/>
    </row>
    <row r="233" spans="1:69" x14ac:dyDescent="0.25">
      <c r="A233" s="78"/>
      <c r="B233" s="78"/>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78"/>
      <c r="BD233" s="78"/>
      <c r="BE233" s="78"/>
      <c r="BF233" s="78"/>
      <c r="BG233" s="78"/>
      <c r="BH233" s="78"/>
      <c r="BI233" s="78"/>
      <c r="BJ233" s="78"/>
      <c r="BK233" s="78"/>
      <c r="BL233" s="78"/>
      <c r="BM233" s="78"/>
      <c r="BN233" s="78"/>
      <c r="BO233" s="78"/>
      <c r="BP233" s="78"/>
      <c r="BQ233" s="78"/>
    </row>
    <row r="234" spans="1:69" x14ac:dyDescent="0.25">
      <c r="A234" s="78"/>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c r="BI234" s="78"/>
      <c r="BJ234" s="78"/>
      <c r="BK234" s="78"/>
      <c r="BL234" s="78"/>
      <c r="BM234" s="78"/>
      <c r="BN234" s="78"/>
      <c r="BO234" s="78"/>
      <c r="BP234" s="78"/>
      <c r="BQ234" s="78"/>
    </row>
    <row r="235" spans="1:69" x14ac:dyDescent="0.25">
      <c r="A235" s="78"/>
      <c r="B235" s="78"/>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c r="AA235" s="78"/>
      <c r="AB235" s="78"/>
      <c r="AC235" s="78"/>
      <c r="AD235" s="78"/>
      <c r="AE235" s="78"/>
      <c r="AF235" s="78"/>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78"/>
      <c r="BD235" s="78"/>
      <c r="BE235" s="78"/>
      <c r="BF235" s="78"/>
      <c r="BG235" s="78"/>
      <c r="BH235" s="78"/>
      <c r="BI235" s="78"/>
      <c r="BJ235" s="78"/>
      <c r="BK235" s="78"/>
      <c r="BL235" s="78"/>
      <c r="BM235" s="78"/>
      <c r="BN235" s="78"/>
      <c r="BO235" s="78"/>
      <c r="BP235" s="78"/>
      <c r="BQ235" s="78"/>
    </row>
    <row r="236" spans="1:69" x14ac:dyDescent="0.25">
      <c r="A236" s="78"/>
      <c r="B236" s="78"/>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c r="AB236" s="78"/>
      <c r="AC236" s="78"/>
      <c r="AD236" s="78"/>
      <c r="AE236" s="78"/>
      <c r="AF236" s="78"/>
      <c r="AG236" s="78"/>
      <c r="AH236" s="78"/>
      <c r="AI236" s="78"/>
      <c r="AJ236" s="78"/>
      <c r="AK236" s="78"/>
      <c r="AL236" s="78"/>
      <c r="AM236" s="78"/>
      <c r="AN236" s="78"/>
      <c r="AO236" s="78"/>
      <c r="AP236" s="78"/>
      <c r="AQ236" s="78"/>
      <c r="AR236" s="78"/>
      <c r="AS236" s="78"/>
      <c r="AT236" s="78"/>
      <c r="AU236" s="78"/>
      <c r="AV236" s="78"/>
      <c r="AW236" s="78"/>
      <c r="AX236" s="78"/>
      <c r="AY236" s="78"/>
      <c r="AZ236" s="78"/>
      <c r="BA236" s="78"/>
      <c r="BB236" s="78"/>
      <c r="BC236" s="78"/>
      <c r="BD236" s="78"/>
      <c r="BE236" s="78"/>
      <c r="BF236" s="78"/>
      <c r="BG236" s="78"/>
      <c r="BH236" s="78"/>
      <c r="BI236" s="78"/>
      <c r="BJ236" s="78"/>
      <c r="BK236" s="78"/>
      <c r="BL236" s="78"/>
      <c r="BM236" s="78"/>
      <c r="BN236" s="78"/>
      <c r="BO236" s="78"/>
      <c r="BP236" s="78"/>
      <c r="BQ236" s="78"/>
    </row>
    <row r="237" spans="1:69" x14ac:dyDescent="0.25">
      <c r="A237" s="78"/>
      <c r="B237" s="78"/>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c r="AA237" s="78"/>
      <c r="AB237" s="78"/>
      <c r="AC237" s="78"/>
      <c r="AD237" s="78"/>
      <c r="AE237" s="78"/>
      <c r="AF237" s="78"/>
      <c r="AG237" s="78"/>
      <c r="AH237" s="78"/>
      <c r="AI237" s="78"/>
      <c r="AJ237" s="78"/>
      <c r="AK237" s="78"/>
      <c r="AL237" s="78"/>
      <c r="AM237" s="78"/>
      <c r="AN237" s="78"/>
      <c r="AO237" s="78"/>
      <c r="AP237" s="78"/>
      <c r="AQ237" s="78"/>
      <c r="AR237" s="78"/>
      <c r="AS237" s="78"/>
      <c r="AT237" s="78"/>
      <c r="AU237" s="78"/>
      <c r="AV237" s="78"/>
      <c r="AW237" s="78"/>
      <c r="AX237" s="78"/>
      <c r="AY237" s="78"/>
      <c r="AZ237" s="78"/>
      <c r="BA237" s="78"/>
      <c r="BB237" s="78"/>
      <c r="BC237" s="78"/>
      <c r="BD237" s="78"/>
      <c r="BE237" s="78"/>
      <c r="BF237" s="78"/>
      <c r="BG237" s="78"/>
      <c r="BH237" s="78"/>
      <c r="BI237" s="78"/>
      <c r="BJ237" s="78"/>
      <c r="BK237" s="78"/>
      <c r="BL237" s="78"/>
      <c r="BM237" s="78"/>
      <c r="BN237" s="78"/>
      <c r="BO237" s="78"/>
      <c r="BP237" s="78"/>
      <c r="BQ237" s="78"/>
    </row>
    <row r="238" spans="1:69" x14ac:dyDescent="0.25">
      <c r="A238" s="78"/>
      <c r="B238" s="78"/>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c r="AA238" s="78"/>
      <c r="AB238" s="78"/>
      <c r="AC238" s="78"/>
      <c r="AD238" s="78"/>
      <c r="AE238" s="78"/>
      <c r="AF238" s="78"/>
      <c r="AG238" s="78"/>
      <c r="AH238" s="78"/>
      <c r="AI238" s="78"/>
      <c r="AJ238" s="78"/>
      <c r="AK238" s="78"/>
      <c r="AL238" s="78"/>
      <c r="AM238" s="78"/>
      <c r="AN238" s="78"/>
      <c r="AO238" s="78"/>
      <c r="AP238" s="78"/>
      <c r="AQ238" s="78"/>
      <c r="AR238" s="78"/>
      <c r="AS238" s="78"/>
      <c r="AT238" s="78"/>
      <c r="AU238" s="78"/>
      <c r="AV238" s="78"/>
      <c r="AW238" s="78"/>
      <c r="AX238" s="78"/>
      <c r="AY238" s="78"/>
      <c r="AZ238" s="78"/>
      <c r="BA238" s="78"/>
      <c r="BB238" s="78"/>
      <c r="BC238" s="78"/>
      <c r="BD238" s="78"/>
      <c r="BE238" s="78"/>
      <c r="BF238" s="78"/>
      <c r="BG238" s="78"/>
      <c r="BH238" s="78"/>
      <c r="BI238" s="78"/>
      <c r="BJ238" s="78"/>
      <c r="BK238" s="78"/>
      <c r="BL238" s="78"/>
      <c r="BM238" s="78"/>
      <c r="BN238" s="78"/>
      <c r="BO238" s="78"/>
      <c r="BP238" s="78"/>
      <c r="BQ238" s="78"/>
    </row>
    <row r="239" spans="1:69" x14ac:dyDescent="0.25">
      <c r="A239" s="78"/>
      <c r="B239" s="78"/>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c r="AA239" s="78"/>
      <c r="AB239" s="78"/>
      <c r="AC239" s="78"/>
      <c r="AD239" s="78"/>
      <c r="AE239" s="78"/>
      <c r="AF239" s="78"/>
      <c r="AG239" s="78"/>
      <c r="AH239" s="78"/>
      <c r="AI239" s="78"/>
      <c r="AJ239" s="78"/>
      <c r="AK239" s="78"/>
      <c r="AL239" s="78"/>
      <c r="AM239" s="78"/>
      <c r="AN239" s="78"/>
      <c r="AO239" s="78"/>
      <c r="AP239" s="78"/>
      <c r="AQ239" s="78"/>
      <c r="AR239" s="78"/>
      <c r="AS239" s="78"/>
      <c r="AT239" s="78"/>
      <c r="AU239" s="78"/>
      <c r="AV239" s="78"/>
      <c r="AW239" s="78"/>
      <c r="AX239" s="78"/>
      <c r="AY239" s="78"/>
      <c r="AZ239" s="78"/>
      <c r="BA239" s="78"/>
      <c r="BB239" s="78"/>
      <c r="BC239" s="78"/>
      <c r="BD239" s="78"/>
      <c r="BE239" s="78"/>
      <c r="BF239" s="78"/>
      <c r="BG239" s="78"/>
      <c r="BH239" s="78"/>
      <c r="BI239" s="78"/>
      <c r="BJ239" s="78"/>
      <c r="BK239" s="78"/>
      <c r="BL239" s="78"/>
      <c r="BM239" s="78"/>
      <c r="BN239" s="78"/>
      <c r="BO239" s="78"/>
      <c r="BP239" s="78"/>
      <c r="BQ239" s="78"/>
    </row>
    <row r="240" spans="1:69" x14ac:dyDescent="0.25">
      <c r="A240" s="78"/>
      <c r="B240" s="78"/>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c r="AA240" s="78"/>
      <c r="AB240" s="78"/>
      <c r="AC240" s="78"/>
      <c r="AD240" s="78"/>
      <c r="AE240" s="78"/>
      <c r="AF240" s="78"/>
      <c r="AG240" s="78"/>
      <c r="AH240" s="78"/>
      <c r="AI240" s="78"/>
      <c r="AJ240" s="78"/>
      <c r="AK240" s="78"/>
      <c r="AL240" s="78"/>
      <c r="AM240" s="78"/>
      <c r="AN240" s="78"/>
      <c r="AO240" s="78"/>
      <c r="AP240" s="78"/>
      <c r="AQ240" s="78"/>
      <c r="AR240" s="78"/>
      <c r="AS240" s="78"/>
      <c r="AT240" s="78"/>
      <c r="AU240" s="78"/>
      <c r="AV240" s="78"/>
      <c r="AW240" s="78"/>
      <c r="AX240" s="78"/>
      <c r="AY240" s="78"/>
      <c r="AZ240" s="78"/>
      <c r="BA240" s="78"/>
      <c r="BB240" s="78"/>
      <c r="BC240" s="78"/>
      <c r="BD240" s="78"/>
      <c r="BE240" s="78"/>
      <c r="BF240" s="78"/>
      <c r="BG240" s="78"/>
      <c r="BH240" s="78"/>
      <c r="BI240" s="78"/>
      <c r="BJ240" s="78"/>
      <c r="BK240" s="78"/>
      <c r="BL240" s="78"/>
      <c r="BM240" s="78"/>
      <c r="BN240" s="78"/>
      <c r="BO240" s="78"/>
      <c r="BP240" s="78"/>
      <c r="BQ240" s="78"/>
    </row>
    <row r="241" spans="1:69" x14ac:dyDescent="0.25">
      <c r="A241" s="78"/>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c r="AA241" s="78"/>
      <c r="AB241" s="78"/>
      <c r="AC241" s="78"/>
      <c r="AD241" s="78"/>
      <c r="AE241" s="78"/>
      <c r="AF241" s="78"/>
      <c r="AG241" s="78"/>
      <c r="AH241" s="78"/>
      <c r="AI241" s="78"/>
      <c r="AJ241" s="78"/>
      <c r="AK241" s="78"/>
      <c r="AL241" s="78"/>
      <c r="AM241" s="78"/>
      <c r="AN241" s="78"/>
      <c r="AO241" s="78"/>
      <c r="AP241" s="78"/>
      <c r="AQ241" s="78"/>
      <c r="AR241" s="78"/>
      <c r="AS241" s="78"/>
      <c r="AT241" s="78"/>
      <c r="AU241" s="78"/>
      <c r="AV241" s="78"/>
      <c r="AW241" s="78"/>
      <c r="AX241" s="78"/>
      <c r="AY241" s="78"/>
      <c r="AZ241" s="78"/>
      <c r="BA241" s="78"/>
      <c r="BB241" s="78"/>
      <c r="BC241" s="78"/>
      <c r="BD241" s="78"/>
      <c r="BE241" s="78"/>
      <c r="BF241" s="78"/>
      <c r="BG241" s="78"/>
      <c r="BH241" s="78"/>
      <c r="BI241" s="78"/>
      <c r="BJ241" s="78"/>
      <c r="BK241" s="78"/>
      <c r="BL241" s="78"/>
      <c r="BM241" s="78"/>
      <c r="BN241" s="78"/>
      <c r="BO241" s="78"/>
      <c r="BP241" s="78"/>
      <c r="BQ241" s="78"/>
    </row>
    <row r="242" spans="1:69" x14ac:dyDescent="0.25">
      <c r="A242" s="78"/>
      <c r="B242" s="78"/>
      <c r="C242" s="78"/>
      <c r="D242" s="78"/>
      <c r="E242" s="78"/>
      <c r="F242" s="78"/>
      <c r="G242" s="78"/>
      <c r="H242" s="78"/>
      <c r="I242" s="78"/>
      <c r="J242" s="78"/>
      <c r="K242" s="78"/>
      <c r="L242" s="78"/>
      <c r="M242" s="78"/>
      <c r="N242" s="78"/>
      <c r="O242" s="78"/>
      <c r="P242" s="78"/>
      <c r="Q242" s="78"/>
      <c r="R242" s="78"/>
      <c r="S242" s="78"/>
      <c r="T242" s="78"/>
      <c r="U242" s="78"/>
      <c r="V242" s="78"/>
      <c r="W242" s="78"/>
      <c r="X242" s="78"/>
      <c r="Y242" s="78"/>
      <c r="Z242" s="78"/>
      <c r="AA242" s="78"/>
      <c r="AB242" s="78"/>
      <c r="AC242" s="78"/>
      <c r="AD242" s="78"/>
      <c r="AE242" s="78"/>
      <c r="AF242" s="78"/>
      <c r="AG242" s="78"/>
      <c r="AH242" s="78"/>
      <c r="AI242" s="78"/>
      <c r="AJ242" s="78"/>
      <c r="AK242" s="78"/>
      <c r="AL242" s="78"/>
      <c r="AM242" s="78"/>
      <c r="AN242" s="78"/>
      <c r="AO242" s="78"/>
      <c r="AP242" s="78"/>
      <c r="AQ242" s="78"/>
      <c r="AR242" s="78"/>
      <c r="AS242" s="78"/>
      <c r="AT242" s="78"/>
      <c r="AU242" s="78"/>
      <c r="AV242" s="78"/>
      <c r="AW242" s="78"/>
      <c r="AX242" s="78"/>
      <c r="AY242" s="78"/>
      <c r="AZ242" s="78"/>
      <c r="BA242" s="78"/>
      <c r="BB242" s="78"/>
      <c r="BC242" s="78"/>
      <c r="BD242" s="78"/>
      <c r="BE242" s="78"/>
      <c r="BF242" s="78"/>
      <c r="BG242" s="78"/>
      <c r="BH242" s="78"/>
      <c r="BI242" s="78"/>
      <c r="BJ242" s="78"/>
      <c r="BK242" s="78"/>
      <c r="BL242" s="78"/>
      <c r="BM242" s="78"/>
      <c r="BN242" s="78"/>
      <c r="BO242" s="78"/>
      <c r="BP242" s="78"/>
      <c r="BQ242" s="78"/>
    </row>
    <row r="243" spans="1:69" x14ac:dyDescent="0.25">
      <c r="A243" s="78"/>
      <c r="B243" s="78"/>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c r="AA243" s="78"/>
      <c r="AB243" s="78"/>
      <c r="AC243" s="78"/>
      <c r="AD243" s="78"/>
      <c r="AE243" s="78"/>
      <c r="AF243" s="78"/>
      <c r="AG243" s="78"/>
      <c r="AH243" s="78"/>
      <c r="AI243" s="78"/>
      <c r="AJ243" s="78"/>
      <c r="AK243" s="78"/>
      <c r="AL243" s="78"/>
      <c r="AM243" s="78"/>
      <c r="AN243" s="78"/>
      <c r="AO243" s="78"/>
      <c r="AP243" s="78"/>
      <c r="AQ243" s="78"/>
      <c r="AR243" s="78"/>
      <c r="AS243" s="78"/>
      <c r="AT243" s="78"/>
      <c r="AU243" s="78"/>
      <c r="AV243" s="78"/>
      <c r="AW243" s="78"/>
      <c r="AX243" s="78"/>
      <c r="AY243" s="78"/>
      <c r="AZ243" s="78"/>
      <c r="BA243" s="78"/>
      <c r="BB243" s="78"/>
      <c r="BC243" s="78"/>
      <c r="BD243" s="78"/>
      <c r="BE243" s="78"/>
      <c r="BF243" s="78"/>
      <c r="BG243" s="78"/>
      <c r="BH243" s="78"/>
      <c r="BI243" s="78"/>
      <c r="BJ243" s="78"/>
      <c r="BK243" s="78"/>
      <c r="BL243" s="78"/>
      <c r="BM243" s="78"/>
      <c r="BN243" s="78"/>
      <c r="BO243" s="78"/>
      <c r="BP243" s="78"/>
      <c r="BQ243" s="78"/>
    </row>
    <row r="244" spans="1:69" x14ac:dyDescent="0.25">
      <c r="A244" s="78"/>
      <c r="B244" s="78"/>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c r="AA244" s="78"/>
      <c r="AB244" s="78"/>
      <c r="AC244" s="78"/>
      <c r="AD244" s="78"/>
      <c r="AE244" s="78"/>
      <c r="AF244" s="78"/>
      <c r="AG244" s="78"/>
      <c r="AH244" s="78"/>
      <c r="AI244" s="78"/>
      <c r="AJ244" s="78"/>
      <c r="AK244" s="78"/>
      <c r="AL244" s="78"/>
      <c r="AM244" s="78"/>
      <c r="AN244" s="78"/>
      <c r="AO244" s="78"/>
      <c r="AP244" s="78"/>
      <c r="AQ244" s="78"/>
      <c r="AR244" s="78"/>
      <c r="AS244" s="78"/>
      <c r="AT244" s="78"/>
      <c r="AU244" s="78"/>
      <c r="AV244" s="78"/>
      <c r="AW244" s="78"/>
      <c r="AX244" s="78"/>
      <c r="AY244" s="78"/>
      <c r="AZ244" s="78"/>
      <c r="BA244" s="78"/>
      <c r="BB244" s="78"/>
      <c r="BC244" s="78"/>
      <c r="BD244" s="78"/>
      <c r="BE244" s="78"/>
      <c r="BF244" s="78"/>
      <c r="BG244" s="78"/>
      <c r="BH244" s="78"/>
      <c r="BI244" s="78"/>
      <c r="BJ244" s="78"/>
      <c r="BK244" s="78"/>
      <c r="BL244" s="78"/>
      <c r="BM244" s="78"/>
      <c r="BN244" s="78"/>
      <c r="BO244" s="78"/>
      <c r="BP244" s="78"/>
      <c r="BQ244" s="78"/>
    </row>
    <row r="245" spans="1:69" x14ac:dyDescent="0.25">
      <c r="A245" s="78"/>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78"/>
      <c r="AW245" s="78"/>
      <c r="AX245" s="78"/>
      <c r="AY245" s="78"/>
      <c r="AZ245" s="78"/>
      <c r="BA245" s="78"/>
      <c r="BB245" s="78"/>
      <c r="BC245" s="78"/>
      <c r="BD245" s="78"/>
      <c r="BE245" s="78"/>
      <c r="BF245" s="78"/>
      <c r="BG245" s="78"/>
      <c r="BH245" s="78"/>
      <c r="BI245" s="78"/>
      <c r="BJ245" s="78"/>
      <c r="BK245" s="78"/>
      <c r="BL245" s="78"/>
      <c r="BM245" s="78"/>
      <c r="BN245" s="78"/>
      <c r="BO245" s="78"/>
      <c r="BP245" s="78"/>
      <c r="BQ245" s="78"/>
    </row>
    <row r="246" spans="1:69" x14ac:dyDescent="0.25">
      <c r="A246" s="78"/>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c r="AA246" s="78"/>
      <c r="AB246" s="78"/>
      <c r="AC246" s="78"/>
      <c r="AD246" s="78"/>
      <c r="AE246" s="78"/>
      <c r="AF246" s="78"/>
      <c r="AG246" s="78"/>
      <c r="AH246" s="78"/>
      <c r="AI246" s="78"/>
      <c r="AJ246" s="78"/>
      <c r="AK246" s="78"/>
      <c r="AL246" s="78"/>
      <c r="AM246" s="78"/>
      <c r="AN246" s="78"/>
      <c r="AO246" s="78"/>
      <c r="AP246" s="78"/>
      <c r="AQ246" s="78"/>
      <c r="AR246" s="78"/>
      <c r="AS246" s="78"/>
      <c r="AT246" s="78"/>
      <c r="AU246" s="78"/>
      <c r="AV246" s="78"/>
      <c r="AW246" s="78"/>
      <c r="AX246" s="78"/>
      <c r="AY246" s="78"/>
      <c r="AZ246" s="78"/>
      <c r="BA246" s="78"/>
      <c r="BB246" s="78"/>
      <c r="BC246" s="78"/>
      <c r="BD246" s="78"/>
      <c r="BE246" s="78"/>
      <c r="BF246" s="78"/>
      <c r="BG246" s="78"/>
      <c r="BH246" s="78"/>
      <c r="BI246" s="78"/>
      <c r="BJ246" s="78"/>
      <c r="BK246" s="78"/>
      <c r="BL246" s="78"/>
      <c r="BM246" s="78"/>
      <c r="BN246" s="78"/>
      <c r="BO246" s="78"/>
      <c r="BP246" s="78"/>
      <c r="BQ246" s="78"/>
    </row>
    <row r="247" spans="1:69" x14ac:dyDescent="0.25">
      <c r="A247" s="78"/>
      <c r="B247" s="78"/>
      <c r="C247" s="78"/>
      <c r="D247" s="78"/>
      <c r="E247" s="78"/>
      <c r="F247" s="78"/>
      <c r="G247" s="78"/>
      <c r="H247" s="78"/>
      <c r="I247" s="78"/>
      <c r="J247" s="78"/>
      <c r="K247" s="78"/>
      <c r="L247" s="78"/>
      <c r="M247" s="78"/>
      <c r="N247" s="78"/>
      <c r="O247" s="78"/>
      <c r="P247" s="78"/>
      <c r="Q247" s="78"/>
      <c r="R247" s="78"/>
      <c r="S247" s="78"/>
      <c r="T247" s="78"/>
      <c r="U247" s="78"/>
      <c r="V247" s="78"/>
      <c r="W247" s="78"/>
      <c r="X247" s="78"/>
      <c r="Y247" s="78"/>
      <c r="Z247" s="78"/>
      <c r="AA247" s="78"/>
      <c r="AB247" s="78"/>
      <c r="AC247" s="78"/>
      <c r="AD247" s="78"/>
      <c r="AE247" s="78"/>
      <c r="AF247" s="78"/>
      <c r="AG247" s="78"/>
      <c r="AH247" s="78"/>
      <c r="AI247" s="78"/>
      <c r="AJ247" s="78"/>
      <c r="AK247" s="78"/>
      <c r="AL247" s="78"/>
      <c r="AM247" s="78"/>
      <c r="AN247" s="78"/>
      <c r="AO247" s="78"/>
      <c r="AP247" s="78"/>
      <c r="AQ247" s="78"/>
      <c r="AR247" s="78"/>
      <c r="AS247" s="78"/>
      <c r="AT247" s="78"/>
      <c r="AU247" s="78"/>
      <c r="AV247" s="78"/>
      <c r="AW247" s="78"/>
      <c r="AX247" s="78"/>
      <c r="AY247" s="78"/>
      <c r="AZ247" s="78"/>
      <c r="BA247" s="78"/>
      <c r="BB247" s="78"/>
      <c r="BC247" s="78"/>
      <c r="BD247" s="78"/>
      <c r="BE247" s="78"/>
      <c r="BF247" s="78"/>
      <c r="BG247" s="78"/>
      <c r="BH247" s="78"/>
      <c r="BI247" s="78"/>
      <c r="BJ247" s="78"/>
      <c r="BK247" s="78"/>
      <c r="BL247" s="78"/>
      <c r="BM247" s="78"/>
      <c r="BN247" s="78"/>
      <c r="BO247" s="78"/>
      <c r="BP247" s="78"/>
      <c r="BQ247" s="78"/>
    </row>
    <row r="248" spans="1:69" x14ac:dyDescent="0.25">
      <c r="A248" s="78"/>
      <c r="B248" s="78"/>
      <c r="C248" s="78"/>
      <c r="D248" s="78"/>
      <c r="E248" s="78"/>
      <c r="F248" s="78"/>
      <c r="G248" s="78"/>
      <c r="H248" s="78"/>
      <c r="I248" s="78"/>
      <c r="J248" s="78"/>
      <c r="K248" s="78"/>
      <c r="L248" s="78"/>
      <c r="M248" s="78"/>
      <c r="N248" s="78"/>
      <c r="O248" s="78"/>
      <c r="P248" s="78"/>
      <c r="Q248" s="78"/>
      <c r="R248" s="78"/>
      <c r="S248" s="78"/>
      <c r="T248" s="78"/>
      <c r="U248" s="78"/>
      <c r="V248" s="78"/>
      <c r="W248" s="78"/>
      <c r="X248" s="78"/>
      <c r="Y248" s="78"/>
      <c r="Z248" s="78"/>
      <c r="AA248" s="78"/>
      <c r="AB248" s="78"/>
      <c r="AC248" s="78"/>
      <c r="AD248" s="78"/>
      <c r="AE248" s="78"/>
      <c r="AF248" s="78"/>
      <c r="AG248" s="78"/>
      <c r="AH248" s="78"/>
      <c r="AI248" s="78"/>
      <c r="AJ248" s="78"/>
      <c r="AK248" s="78"/>
      <c r="AL248" s="78"/>
      <c r="AM248" s="78"/>
      <c r="AN248" s="78"/>
      <c r="AO248" s="78"/>
      <c r="AP248" s="78"/>
      <c r="AQ248" s="78"/>
      <c r="AR248" s="78"/>
      <c r="AS248" s="78"/>
      <c r="AT248" s="78"/>
      <c r="AU248" s="78"/>
      <c r="AV248" s="78"/>
      <c r="AW248" s="78"/>
      <c r="AX248" s="78"/>
      <c r="AY248" s="78"/>
      <c r="AZ248" s="78"/>
      <c r="BA248" s="78"/>
      <c r="BB248" s="78"/>
      <c r="BC248" s="78"/>
      <c r="BD248" s="78"/>
      <c r="BE248" s="78"/>
      <c r="BF248" s="78"/>
      <c r="BG248" s="78"/>
      <c r="BH248" s="78"/>
      <c r="BI248" s="78"/>
      <c r="BJ248" s="78"/>
      <c r="BK248" s="78"/>
      <c r="BL248" s="78"/>
      <c r="BM248" s="78"/>
      <c r="BN248" s="78"/>
      <c r="BO248" s="78"/>
      <c r="BP248" s="78"/>
      <c r="BQ248" s="78"/>
    </row>
    <row r="249" spans="1:69" x14ac:dyDescent="0.25">
      <c r="A249" s="78"/>
      <c r="B249" s="78"/>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c r="AA249" s="78"/>
      <c r="AB249" s="78"/>
      <c r="AC249" s="78"/>
      <c r="AD249" s="78"/>
      <c r="AE249" s="78"/>
      <c r="AF249" s="78"/>
      <c r="AG249" s="78"/>
      <c r="AH249" s="78"/>
      <c r="AI249" s="78"/>
      <c r="AJ249" s="78"/>
      <c r="AK249" s="78"/>
      <c r="AL249" s="78"/>
      <c r="AM249" s="78"/>
      <c r="AN249" s="78"/>
      <c r="AO249" s="78"/>
      <c r="AP249" s="78"/>
      <c r="AQ249" s="78"/>
      <c r="AR249" s="78"/>
      <c r="AS249" s="78"/>
      <c r="AT249" s="78"/>
      <c r="AU249" s="78"/>
      <c r="AV249" s="78"/>
      <c r="AW249" s="78"/>
      <c r="AX249" s="78"/>
      <c r="AY249" s="78"/>
      <c r="AZ249" s="78"/>
      <c r="BA249" s="78"/>
      <c r="BB249" s="78"/>
      <c r="BC249" s="78"/>
      <c r="BD249" s="78"/>
      <c r="BE249" s="78"/>
      <c r="BF249" s="78"/>
      <c r="BG249" s="78"/>
      <c r="BH249" s="78"/>
      <c r="BI249" s="78"/>
      <c r="BJ249" s="78"/>
      <c r="BK249" s="78"/>
      <c r="BL249" s="78"/>
      <c r="BM249" s="78"/>
      <c r="BN249" s="78"/>
      <c r="BO249" s="78"/>
      <c r="BP249" s="78"/>
      <c r="BQ249" s="78"/>
    </row>
    <row r="250" spans="1:69" x14ac:dyDescent="0.25">
      <c r="A250" s="78"/>
      <c r="B250" s="78"/>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c r="AA250" s="78"/>
      <c r="AB250" s="78"/>
      <c r="AC250" s="78"/>
      <c r="AD250" s="78"/>
      <c r="AE250" s="78"/>
      <c r="AF250" s="78"/>
      <c r="AG250" s="78"/>
      <c r="AH250" s="78"/>
      <c r="AI250" s="78"/>
      <c r="AJ250" s="78"/>
      <c r="AK250" s="78"/>
      <c r="AL250" s="78"/>
      <c r="AM250" s="78"/>
      <c r="AN250" s="78"/>
      <c r="AO250" s="78"/>
      <c r="AP250" s="78"/>
      <c r="AQ250" s="78"/>
      <c r="AR250" s="78"/>
      <c r="AS250" s="78"/>
      <c r="AT250" s="78"/>
      <c r="AU250" s="78"/>
      <c r="AV250" s="78"/>
      <c r="AW250" s="78"/>
      <c r="AX250" s="78"/>
      <c r="AY250" s="78"/>
      <c r="AZ250" s="78"/>
      <c r="BA250" s="78"/>
      <c r="BB250" s="78"/>
      <c r="BC250" s="78"/>
      <c r="BD250" s="78"/>
      <c r="BE250" s="78"/>
      <c r="BF250" s="78"/>
      <c r="BG250" s="78"/>
      <c r="BH250" s="78"/>
      <c r="BI250" s="78"/>
      <c r="BJ250" s="78"/>
      <c r="BK250" s="78"/>
      <c r="BL250" s="78"/>
      <c r="BM250" s="78"/>
      <c r="BN250" s="78"/>
      <c r="BO250" s="78"/>
      <c r="BP250" s="78"/>
      <c r="BQ250" s="78"/>
    </row>
    <row r="251" spans="1:69" x14ac:dyDescent="0.25">
      <c r="A251" s="78"/>
      <c r="B251" s="78"/>
      <c r="C251" s="78"/>
      <c r="D251" s="78"/>
      <c r="E251" s="78"/>
      <c r="F251" s="78"/>
      <c r="G251" s="78"/>
      <c r="H251" s="78"/>
      <c r="I251" s="78"/>
      <c r="J251" s="78"/>
      <c r="K251" s="78"/>
      <c r="L251" s="78"/>
      <c r="M251" s="78"/>
      <c r="N251" s="78"/>
      <c r="O251" s="78"/>
      <c r="P251" s="78"/>
      <c r="Q251" s="78"/>
      <c r="R251" s="78"/>
      <c r="S251" s="78"/>
      <c r="T251" s="78"/>
      <c r="U251" s="78"/>
      <c r="V251" s="78"/>
      <c r="W251" s="78"/>
      <c r="X251" s="78"/>
      <c r="Y251" s="78"/>
      <c r="Z251" s="78"/>
      <c r="AA251" s="78"/>
      <c r="AB251" s="78"/>
      <c r="AC251" s="78"/>
      <c r="AD251" s="78"/>
      <c r="AE251" s="78"/>
      <c r="AF251" s="78"/>
      <c r="AG251" s="78"/>
      <c r="AH251" s="78"/>
      <c r="AI251" s="78"/>
      <c r="AJ251" s="78"/>
      <c r="AK251" s="78"/>
      <c r="AL251" s="78"/>
      <c r="AM251" s="78"/>
      <c r="AN251" s="78"/>
      <c r="AO251" s="78"/>
      <c r="AP251" s="78"/>
      <c r="AQ251" s="78"/>
      <c r="AR251" s="78"/>
      <c r="AS251" s="78"/>
      <c r="AT251" s="78"/>
      <c r="AU251" s="78"/>
      <c r="AV251" s="78"/>
      <c r="AW251" s="78"/>
      <c r="AX251" s="78"/>
      <c r="AY251" s="78"/>
      <c r="AZ251" s="78"/>
      <c r="BA251" s="78"/>
      <c r="BB251" s="78"/>
      <c r="BC251" s="78"/>
      <c r="BD251" s="78"/>
      <c r="BE251" s="78"/>
      <c r="BF251" s="78"/>
      <c r="BG251" s="78"/>
      <c r="BH251" s="78"/>
      <c r="BI251" s="78"/>
      <c r="BJ251" s="78"/>
      <c r="BK251" s="78"/>
      <c r="BL251" s="78"/>
      <c r="BM251" s="78"/>
      <c r="BN251" s="78"/>
      <c r="BO251" s="78"/>
      <c r="BP251" s="78"/>
      <c r="BQ251" s="78"/>
    </row>
    <row r="252" spans="1:69" x14ac:dyDescent="0.25">
      <c r="A252" s="78"/>
      <c r="B252" s="78"/>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c r="AA252" s="78"/>
      <c r="AB252" s="78"/>
      <c r="AC252" s="78"/>
      <c r="AD252" s="78"/>
      <c r="AE252" s="78"/>
      <c r="AF252" s="78"/>
      <c r="AG252" s="78"/>
      <c r="AH252" s="78"/>
      <c r="AI252" s="78"/>
      <c r="AJ252" s="78"/>
      <c r="AK252" s="78"/>
      <c r="AL252" s="78"/>
      <c r="AM252" s="78"/>
      <c r="AN252" s="78"/>
      <c r="AO252" s="78"/>
      <c r="AP252" s="78"/>
      <c r="AQ252" s="78"/>
      <c r="AR252" s="78"/>
      <c r="AS252" s="78"/>
      <c r="AT252" s="78"/>
      <c r="AU252" s="78"/>
      <c r="AV252" s="78"/>
      <c r="AW252" s="78"/>
      <c r="AX252" s="78"/>
      <c r="AY252" s="78"/>
      <c r="AZ252" s="78"/>
      <c r="BA252" s="78"/>
      <c r="BB252" s="78"/>
      <c r="BC252" s="78"/>
      <c r="BD252" s="78"/>
      <c r="BE252" s="78"/>
      <c r="BF252" s="78"/>
      <c r="BG252" s="78"/>
      <c r="BH252" s="78"/>
      <c r="BI252" s="78"/>
      <c r="BJ252" s="78"/>
      <c r="BK252" s="78"/>
      <c r="BL252" s="78"/>
      <c r="BM252" s="78"/>
      <c r="BN252" s="78"/>
      <c r="BO252" s="78"/>
      <c r="BP252" s="78"/>
      <c r="BQ252" s="78"/>
    </row>
    <row r="253" spans="1:69" x14ac:dyDescent="0.25">
      <c r="A253" s="78"/>
      <c r="B253" s="78"/>
      <c r="C253" s="78"/>
      <c r="D253" s="78"/>
      <c r="E253" s="78"/>
      <c r="F253" s="78"/>
      <c r="G253" s="78"/>
      <c r="H253" s="78"/>
      <c r="I253" s="78"/>
      <c r="J253" s="78"/>
      <c r="K253" s="78"/>
      <c r="L253" s="78"/>
      <c r="M253" s="78"/>
      <c r="N253" s="78"/>
      <c r="O253" s="78"/>
      <c r="P253" s="78"/>
      <c r="Q253" s="78"/>
      <c r="R253" s="78"/>
      <c r="S253" s="78"/>
      <c r="T253" s="78"/>
      <c r="U253" s="78"/>
      <c r="V253" s="78"/>
      <c r="W253" s="78"/>
      <c r="X253" s="78"/>
      <c r="Y253" s="78"/>
      <c r="Z253" s="78"/>
      <c r="AA253" s="78"/>
      <c r="AB253" s="78"/>
      <c r="AC253" s="78"/>
      <c r="AD253" s="78"/>
      <c r="AE253" s="78"/>
      <c r="AF253" s="78"/>
      <c r="AG253" s="78"/>
      <c r="AH253" s="78"/>
      <c r="AI253" s="78"/>
      <c r="AJ253" s="78"/>
      <c r="AK253" s="78"/>
      <c r="AL253" s="78"/>
      <c r="AM253" s="78"/>
      <c r="AN253" s="78"/>
      <c r="AO253" s="78"/>
      <c r="AP253" s="78"/>
      <c r="AQ253" s="78"/>
      <c r="AR253" s="78"/>
      <c r="AS253" s="78"/>
      <c r="AT253" s="78"/>
      <c r="AU253" s="78"/>
      <c r="AV253" s="78"/>
      <c r="AW253" s="78"/>
      <c r="AX253" s="78"/>
      <c r="AY253" s="78"/>
      <c r="AZ253" s="78"/>
      <c r="BA253" s="78"/>
      <c r="BB253" s="78"/>
      <c r="BC253" s="78"/>
      <c r="BD253" s="78"/>
      <c r="BE253" s="78"/>
      <c r="BF253" s="78"/>
      <c r="BG253" s="78"/>
      <c r="BH253" s="78"/>
      <c r="BI253" s="78"/>
      <c r="BJ253" s="78"/>
      <c r="BK253" s="78"/>
      <c r="BL253" s="78"/>
      <c r="BM253" s="78"/>
      <c r="BN253" s="78"/>
      <c r="BO253" s="78"/>
      <c r="BP253" s="78"/>
      <c r="BQ253" s="78"/>
    </row>
    <row r="254" spans="1:69" x14ac:dyDescent="0.25">
      <c r="A254" s="78"/>
      <c r="B254" s="78"/>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c r="AA254" s="78"/>
      <c r="AB254" s="78"/>
      <c r="AC254" s="78"/>
      <c r="AD254" s="78"/>
      <c r="AE254" s="78"/>
      <c r="AF254" s="78"/>
      <c r="AG254" s="78"/>
      <c r="AH254" s="78"/>
      <c r="AI254" s="78"/>
      <c r="AJ254" s="78"/>
      <c r="AK254" s="78"/>
      <c r="AL254" s="78"/>
      <c r="AM254" s="78"/>
      <c r="AN254" s="78"/>
      <c r="AO254" s="78"/>
      <c r="AP254" s="78"/>
      <c r="AQ254" s="78"/>
      <c r="AR254" s="78"/>
      <c r="AS254" s="78"/>
      <c r="AT254" s="78"/>
      <c r="AU254" s="78"/>
      <c r="AV254" s="78"/>
      <c r="AW254" s="78"/>
      <c r="AX254" s="78"/>
      <c r="AY254" s="78"/>
      <c r="AZ254" s="78"/>
      <c r="BA254" s="78"/>
      <c r="BB254" s="78"/>
      <c r="BC254" s="78"/>
      <c r="BD254" s="78"/>
      <c r="BE254" s="78"/>
      <c r="BF254" s="78"/>
      <c r="BG254" s="78"/>
      <c r="BH254" s="78"/>
      <c r="BI254" s="78"/>
      <c r="BJ254" s="78"/>
      <c r="BK254" s="78"/>
      <c r="BL254" s="78"/>
      <c r="BM254" s="78"/>
      <c r="BN254" s="78"/>
      <c r="BO254" s="78"/>
      <c r="BP254" s="78"/>
      <c r="BQ254" s="78"/>
    </row>
    <row r="255" spans="1:69" x14ac:dyDescent="0.25">
      <c r="A255" s="78"/>
      <c r="B255" s="78"/>
      <c r="C255" s="78"/>
      <c r="D255" s="78"/>
      <c r="E255" s="78"/>
      <c r="F255" s="78"/>
      <c r="G255" s="78"/>
      <c r="H255" s="78"/>
      <c r="I255" s="78"/>
      <c r="J255" s="78"/>
      <c r="K255" s="78"/>
      <c r="L255" s="78"/>
      <c r="M255" s="78"/>
      <c r="N255" s="78"/>
      <c r="O255" s="78"/>
      <c r="P255" s="78"/>
      <c r="Q255" s="78"/>
      <c r="R255" s="78"/>
      <c r="S255" s="78"/>
      <c r="T255" s="78"/>
      <c r="U255" s="78"/>
      <c r="V255" s="78"/>
      <c r="W255" s="78"/>
      <c r="X255" s="78"/>
      <c r="Y255" s="78"/>
      <c r="Z255" s="78"/>
      <c r="AA255" s="78"/>
      <c r="AB255" s="78"/>
      <c r="AC255" s="78"/>
      <c r="AD255" s="78"/>
      <c r="AE255" s="78"/>
      <c r="AF255" s="78"/>
      <c r="AG255" s="78"/>
      <c r="AH255" s="78"/>
      <c r="AI255" s="78"/>
      <c r="AJ255" s="78"/>
      <c r="AK255" s="78"/>
      <c r="AL255" s="78"/>
      <c r="AM255" s="78"/>
      <c r="AN255" s="78"/>
      <c r="AO255" s="78"/>
      <c r="AP255" s="78"/>
      <c r="AQ255" s="78"/>
      <c r="AR255" s="78"/>
      <c r="AS255" s="78"/>
      <c r="AT255" s="78"/>
      <c r="AU255" s="78"/>
      <c r="AV255" s="78"/>
      <c r="AW255" s="78"/>
      <c r="AX255" s="78"/>
      <c r="AY255" s="78"/>
      <c r="AZ255" s="78"/>
      <c r="BA255" s="78"/>
      <c r="BB255" s="78"/>
      <c r="BC255" s="78"/>
      <c r="BD255" s="78"/>
      <c r="BE255" s="78"/>
      <c r="BF255" s="78"/>
      <c r="BG255" s="78"/>
      <c r="BH255" s="78"/>
      <c r="BI255" s="78"/>
      <c r="BJ255" s="78"/>
      <c r="BK255" s="78"/>
      <c r="BL255" s="78"/>
      <c r="BM255" s="78"/>
      <c r="BN255" s="78"/>
      <c r="BO255" s="78"/>
      <c r="BP255" s="78"/>
      <c r="BQ255" s="78"/>
    </row>
    <row r="256" spans="1:69" x14ac:dyDescent="0.25">
      <c r="A256" s="78"/>
      <c r="B256" s="78"/>
      <c r="C256" s="78"/>
      <c r="D256" s="78"/>
      <c r="E256" s="78"/>
      <c r="F256" s="78"/>
      <c r="G256" s="78"/>
      <c r="H256" s="78"/>
      <c r="I256" s="78"/>
      <c r="J256" s="78"/>
      <c r="K256" s="78"/>
      <c r="L256" s="78"/>
      <c r="M256" s="78"/>
      <c r="N256" s="78"/>
      <c r="O256" s="78"/>
      <c r="P256" s="78"/>
      <c r="Q256" s="78"/>
      <c r="R256" s="78"/>
      <c r="S256" s="78"/>
      <c r="T256" s="78"/>
      <c r="U256" s="78"/>
      <c r="V256" s="78"/>
      <c r="W256" s="78"/>
      <c r="X256" s="78"/>
      <c r="Y256" s="78"/>
      <c r="Z256" s="78"/>
      <c r="AA256" s="78"/>
      <c r="AB256" s="78"/>
      <c r="AC256" s="78"/>
      <c r="AD256" s="78"/>
      <c r="AE256" s="78"/>
      <c r="AF256" s="78"/>
      <c r="AG256" s="78"/>
      <c r="AH256" s="78"/>
      <c r="AI256" s="78"/>
      <c r="AJ256" s="78"/>
      <c r="AK256" s="78"/>
      <c r="AL256" s="78"/>
      <c r="AM256" s="78"/>
      <c r="AN256" s="78"/>
      <c r="AO256" s="78"/>
      <c r="AP256" s="78"/>
      <c r="AQ256" s="78"/>
      <c r="AR256" s="78"/>
      <c r="AS256" s="78"/>
      <c r="AT256" s="78"/>
      <c r="AU256" s="78"/>
      <c r="AV256" s="78"/>
      <c r="AW256" s="78"/>
      <c r="AX256" s="78"/>
      <c r="AY256" s="78"/>
      <c r="AZ256" s="78"/>
      <c r="BA256" s="78"/>
      <c r="BB256" s="78"/>
      <c r="BC256" s="78"/>
      <c r="BD256" s="78"/>
      <c r="BE256" s="78"/>
      <c r="BF256" s="78"/>
      <c r="BG256" s="78"/>
      <c r="BH256" s="78"/>
      <c r="BI256" s="78"/>
      <c r="BJ256" s="78"/>
      <c r="BK256" s="78"/>
      <c r="BL256" s="78"/>
      <c r="BM256" s="78"/>
      <c r="BN256" s="78"/>
      <c r="BO256" s="78"/>
      <c r="BP256" s="78"/>
      <c r="BQ256" s="78"/>
    </row>
    <row r="257" spans="1:69" x14ac:dyDescent="0.25">
      <c r="A257" s="78"/>
      <c r="B257" s="78"/>
      <c r="C257" s="78"/>
      <c r="D257" s="78"/>
      <c r="E257" s="78"/>
      <c r="F257" s="78"/>
      <c r="G257" s="78"/>
      <c r="H257" s="78"/>
      <c r="I257" s="78"/>
      <c r="J257" s="78"/>
      <c r="K257" s="78"/>
      <c r="L257" s="78"/>
      <c r="M257" s="78"/>
      <c r="N257" s="78"/>
      <c r="O257" s="78"/>
      <c r="P257" s="78"/>
      <c r="Q257" s="78"/>
      <c r="R257" s="78"/>
      <c r="S257" s="78"/>
      <c r="T257" s="78"/>
      <c r="U257" s="78"/>
      <c r="V257" s="78"/>
      <c r="W257" s="78"/>
      <c r="X257" s="78"/>
      <c r="Y257" s="78"/>
      <c r="Z257" s="78"/>
      <c r="AA257" s="78"/>
      <c r="AB257" s="78"/>
      <c r="AC257" s="78"/>
      <c r="AD257" s="78"/>
      <c r="AE257" s="78"/>
      <c r="AF257" s="78"/>
      <c r="AG257" s="78"/>
      <c r="AH257" s="78"/>
      <c r="AI257" s="78"/>
      <c r="AJ257" s="78"/>
      <c r="AK257" s="78"/>
      <c r="AL257" s="78"/>
      <c r="AM257" s="78"/>
      <c r="AN257" s="78"/>
      <c r="AO257" s="78"/>
      <c r="AP257" s="78"/>
      <c r="AQ257" s="78"/>
      <c r="AR257" s="78"/>
      <c r="AS257" s="78"/>
      <c r="AT257" s="78"/>
      <c r="AU257" s="78"/>
      <c r="AV257" s="78"/>
      <c r="AW257" s="78"/>
      <c r="AX257" s="78"/>
      <c r="AY257" s="78"/>
      <c r="AZ257" s="78"/>
      <c r="BA257" s="78"/>
      <c r="BB257" s="78"/>
      <c r="BC257" s="78"/>
      <c r="BD257" s="78"/>
      <c r="BE257" s="78"/>
      <c r="BF257" s="78"/>
      <c r="BG257" s="78"/>
      <c r="BH257" s="78"/>
      <c r="BI257" s="78"/>
      <c r="BJ257" s="78"/>
      <c r="BK257" s="78"/>
      <c r="BL257" s="78"/>
      <c r="BM257" s="78"/>
      <c r="BN257" s="78"/>
      <c r="BO257" s="78"/>
      <c r="BP257" s="78"/>
      <c r="BQ257" s="78"/>
    </row>
    <row r="258" spans="1:69" x14ac:dyDescent="0.25">
      <c r="A258" s="78"/>
      <c r="B258" s="78"/>
      <c r="C258" s="78"/>
      <c r="D258" s="78"/>
      <c r="E258" s="78"/>
      <c r="F258" s="78"/>
      <c r="G258" s="78"/>
      <c r="H258" s="78"/>
      <c r="I258" s="78"/>
      <c r="J258" s="78"/>
      <c r="K258" s="78"/>
      <c r="L258" s="78"/>
      <c r="M258" s="78"/>
      <c r="N258" s="78"/>
      <c r="O258" s="78"/>
      <c r="P258" s="78"/>
      <c r="Q258" s="78"/>
      <c r="R258" s="78"/>
      <c r="S258" s="78"/>
      <c r="T258" s="78"/>
      <c r="U258" s="78"/>
      <c r="V258" s="78"/>
      <c r="W258" s="78"/>
      <c r="X258" s="78"/>
      <c r="Y258" s="78"/>
      <c r="Z258" s="78"/>
      <c r="AA258" s="78"/>
      <c r="AB258" s="78"/>
      <c r="AC258" s="78"/>
      <c r="AD258" s="78"/>
      <c r="AE258" s="78"/>
      <c r="AF258" s="78"/>
      <c r="AG258" s="78"/>
      <c r="AH258" s="78"/>
      <c r="AI258" s="78"/>
      <c r="AJ258" s="78"/>
      <c r="AK258" s="78"/>
      <c r="AL258" s="78"/>
      <c r="AM258" s="78"/>
      <c r="AN258" s="78"/>
      <c r="AO258" s="78"/>
      <c r="AP258" s="78"/>
      <c r="AQ258" s="78"/>
      <c r="AR258" s="78"/>
      <c r="AS258" s="78"/>
      <c r="AT258" s="78"/>
      <c r="AU258" s="78"/>
      <c r="AV258" s="78"/>
      <c r="AW258" s="78"/>
      <c r="AX258" s="78"/>
      <c r="AY258" s="78"/>
      <c r="AZ258" s="78"/>
      <c r="BA258" s="78"/>
      <c r="BB258" s="78"/>
      <c r="BC258" s="78"/>
      <c r="BD258" s="78"/>
      <c r="BE258" s="78"/>
      <c r="BF258" s="78"/>
      <c r="BG258" s="78"/>
      <c r="BH258" s="78"/>
      <c r="BI258" s="78"/>
      <c r="BJ258" s="78"/>
      <c r="BK258" s="78"/>
      <c r="BL258" s="78"/>
      <c r="BM258" s="78"/>
      <c r="BN258" s="78"/>
      <c r="BO258" s="78"/>
      <c r="BP258" s="78"/>
      <c r="BQ258" s="78"/>
    </row>
    <row r="259" spans="1:69" x14ac:dyDescent="0.25">
      <c r="A259" s="78"/>
      <c r="B259" s="78"/>
      <c r="C259" s="78"/>
      <c r="D259" s="78"/>
      <c r="E259" s="78"/>
      <c r="F259" s="78"/>
      <c r="G259" s="78"/>
      <c r="H259" s="78"/>
      <c r="I259" s="78"/>
      <c r="J259" s="78"/>
      <c r="K259" s="78"/>
      <c r="L259" s="78"/>
      <c r="M259" s="78"/>
      <c r="N259" s="78"/>
      <c r="O259" s="78"/>
      <c r="P259" s="78"/>
      <c r="Q259" s="78"/>
      <c r="R259" s="78"/>
      <c r="S259" s="78"/>
      <c r="T259" s="78"/>
      <c r="U259" s="78"/>
      <c r="V259" s="78"/>
      <c r="W259" s="78"/>
      <c r="X259" s="78"/>
      <c r="Y259" s="78"/>
      <c r="Z259" s="78"/>
      <c r="AA259" s="78"/>
      <c r="AB259" s="78"/>
      <c r="AC259" s="78"/>
      <c r="AD259" s="78"/>
      <c r="AE259" s="78"/>
      <c r="AF259" s="78"/>
      <c r="AG259" s="78"/>
      <c r="AH259" s="78"/>
      <c r="AI259" s="78"/>
      <c r="AJ259" s="78"/>
      <c r="AK259" s="78"/>
      <c r="AL259" s="78"/>
      <c r="AM259" s="78"/>
      <c r="AN259" s="78"/>
      <c r="AO259" s="78"/>
      <c r="AP259" s="78"/>
      <c r="AQ259" s="78"/>
      <c r="AR259" s="78"/>
      <c r="AS259" s="78"/>
      <c r="AT259" s="78"/>
      <c r="AU259" s="78"/>
      <c r="AV259" s="78"/>
      <c r="AW259" s="78"/>
      <c r="AX259" s="78"/>
      <c r="AY259" s="78"/>
      <c r="AZ259" s="78"/>
      <c r="BA259" s="78"/>
      <c r="BB259" s="78"/>
      <c r="BC259" s="78"/>
      <c r="BD259" s="78"/>
      <c r="BE259" s="78"/>
      <c r="BF259" s="78"/>
      <c r="BG259" s="78"/>
      <c r="BH259" s="78"/>
      <c r="BI259" s="78"/>
      <c r="BJ259" s="78"/>
      <c r="BK259" s="78"/>
      <c r="BL259" s="78"/>
      <c r="BM259" s="78"/>
      <c r="BN259" s="78"/>
      <c r="BO259" s="78"/>
      <c r="BP259" s="78"/>
      <c r="BQ259" s="78"/>
    </row>
    <row r="260" spans="1:69" x14ac:dyDescent="0.25">
      <c r="A260" s="78"/>
      <c r="B260" s="78"/>
      <c r="C260" s="78"/>
      <c r="D260" s="78"/>
      <c r="E260" s="78"/>
      <c r="F260" s="78"/>
      <c r="G260" s="78"/>
      <c r="H260" s="78"/>
      <c r="I260" s="78"/>
      <c r="J260" s="78"/>
      <c r="K260" s="78"/>
      <c r="L260" s="78"/>
      <c r="M260" s="78"/>
      <c r="N260" s="78"/>
      <c r="O260" s="78"/>
      <c r="P260" s="78"/>
      <c r="Q260" s="78"/>
      <c r="R260" s="78"/>
      <c r="S260" s="78"/>
      <c r="T260" s="78"/>
      <c r="U260" s="78"/>
      <c r="V260" s="78"/>
      <c r="W260" s="78"/>
      <c r="X260" s="78"/>
      <c r="Y260" s="78"/>
      <c r="Z260" s="78"/>
      <c r="AA260" s="78"/>
      <c r="AB260" s="78"/>
      <c r="AC260" s="78"/>
      <c r="AD260" s="78"/>
      <c r="AE260" s="78"/>
      <c r="AF260" s="78"/>
      <c r="AG260" s="78"/>
      <c r="AH260" s="78"/>
      <c r="AI260" s="78"/>
      <c r="AJ260" s="78"/>
      <c r="AK260" s="78"/>
      <c r="AL260" s="78"/>
      <c r="AM260" s="78"/>
      <c r="AN260" s="78"/>
      <c r="AO260" s="78"/>
      <c r="AP260" s="78"/>
      <c r="AQ260" s="78"/>
      <c r="AR260" s="78"/>
      <c r="AS260" s="78"/>
      <c r="AT260" s="78"/>
      <c r="AU260" s="78"/>
      <c r="AV260" s="78"/>
      <c r="AW260" s="78"/>
      <c r="AX260" s="78"/>
      <c r="AY260" s="78"/>
      <c r="AZ260" s="78"/>
      <c r="BA260" s="78"/>
      <c r="BB260" s="78"/>
      <c r="BC260" s="78"/>
      <c r="BD260" s="78"/>
      <c r="BE260" s="78"/>
      <c r="BF260" s="78"/>
      <c r="BG260" s="78"/>
      <c r="BH260" s="78"/>
      <c r="BI260" s="78"/>
      <c r="BJ260" s="78"/>
      <c r="BK260" s="78"/>
      <c r="BL260" s="78"/>
      <c r="BM260" s="78"/>
      <c r="BN260" s="78"/>
      <c r="BO260" s="78"/>
      <c r="BP260" s="78"/>
      <c r="BQ260" s="78"/>
    </row>
    <row r="261" spans="1:69" x14ac:dyDescent="0.25">
      <c r="A261" s="78"/>
      <c r="B261" s="78"/>
      <c r="C261" s="78"/>
      <c r="D261" s="78"/>
      <c r="E261" s="78"/>
      <c r="F261" s="78"/>
      <c r="G261" s="78"/>
      <c r="H261" s="78"/>
      <c r="I261" s="78"/>
      <c r="J261" s="78"/>
      <c r="K261" s="78"/>
      <c r="L261" s="78"/>
      <c r="M261" s="78"/>
      <c r="N261" s="78"/>
      <c r="O261" s="78"/>
      <c r="P261" s="78"/>
      <c r="Q261" s="78"/>
      <c r="R261" s="78"/>
      <c r="S261" s="78"/>
      <c r="T261" s="78"/>
      <c r="U261" s="78"/>
      <c r="V261" s="78"/>
      <c r="W261" s="78"/>
      <c r="X261" s="78"/>
      <c r="Y261" s="78"/>
      <c r="Z261" s="78"/>
      <c r="AA261" s="78"/>
      <c r="AB261" s="78"/>
      <c r="AC261" s="78"/>
      <c r="AD261" s="78"/>
      <c r="AE261" s="78"/>
      <c r="AF261" s="78"/>
      <c r="AG261" s="78"/>
      <c r="AH261" s="78"/>
      <c r="AI261" s="78"/>
      <c r="AJ261" s="78"/>
      <c r="AK261" s="78"/>
      <c r="AL261" s="78"/>
      <c r="AM261" s="78"/>
      <c r="AN261" s="78"/>
      <c r="AO261" s="78"/>
      <c r="AP261" s="78"/>
      <c r="AQ261" s="78"/>
      <c r="AR261" s="78"/>
      <c r="AS261" s="78"/>
      <c r="AT261" s="78"/>
      <c r="AU261" s="78"/>
      <c r="AV261" s="78"/>
      <c r="AW261" s="78"/>
      <c r="AX261" s="78"/>
      <c r="AY261" s="78"/>
      <c r="AZ261" s="78"/>
      <c r="BA261" s="78"/>
      <c r="BB261" s="78"/>
      <c r="BC261" s="78"/>
      <c r="BD261" s="78"/>
      <c r="BE261" s="78"/>
      <c r="BF261" s="78"/>
      <c r="BG261" s="78"/>
      <c r="BH261" s="78"/>
      <c r="BI261" s="78"/>
      <c r="BJ261" s="78"/>
      <c r="BK261" s="78"/>
      <c r="BL261" s="78"/>
      <c r="BM261" s="78"/>
      <c r="BN261" s="78"/>
      <c r="BO261" s="78"/>
      <c r="BP261" s="78"/>
      <c r="BQ261" s="78"/>
    </row>
    <row r="262" spans="1:69" x14ac:dyDescent="0.25">
      <c r="A262" s="78"/>
      <c r="B262" s="78"/>
      <c r="C262" s="78"/>
      <c r="D262" s="78"/>
      <c r="E262" s="78"/>
      <c r="F262" s="78"/>
      <c r="G262" s="78"/>
      <c r="H262" s="78"/>
      <c r="I262" s="78"/>
      <c r="J262" s="78"/>
      <c r="K262" s="78"/>
      <c r="L262" s="78"/>
      <c r="M262" s="78"/>
      <c r="N262" s="78"/>
      <c r="O262" s="78"/>
      <c r="P262" s="78"/>
      <c r="Q262" s="78"/>
      <c r="R262" s="78"/>
      <c r="S262" s="78"/>
      <c r="T262" s="78"/>
      <c r="U262" s="78"/>
      <c r="V262" s="78"/>
      <c r="W262" s="78"/>
      <c r="X262" s="78"/>
      <c r="Y262" s="78"/>
      <c r="Z262" s="78"/>
      <c r="AA262" s="78"/>
      <c r="AB262" s="78"/>
      <c r="AC262" s="78"/>
      <c r="AD262" s="78"/>
      <c r="AE262" s="78"/>
      <c r="AF262" s="78"/>
      <c r="AG262" s="78"/>
      <c r="AH262" s="78"/>
      <c r="AI262" s="78"/>
      <c r="AJ262" s="78"/>
      <c r="AK262" s="78"/>
      <c r="AL262" s="78"/>
      <c r="AM262" s="78"/>
      <c r="AN262" s="78"/>
      <c r="AO262" s="78"/>
      <c r="AP262" s="78"/>
      <c r="AQ262" s="78"/>
      <c r="AR262" s="78"/>
      <c r="AS262" s="78"/>
      <c r="AT262" s="78"/>
      <c r="AU262" s="78"/>
      <c r="AV262" s="78"/>
      <c r="AW262" s="78"/>
      <c r="AX262" s="78"/>
      <c r="AY262" s="78"/>
      <c r="AZ262" s="78"/>
      <c r="BA262" s="78"/>
      <c r="BB262" s="78"/>
      <c r="BC262" s="78"/>
      <c r="BD262" s="78"/>
      <c r="BE262" s="78"/>
      <c r="BF262" s="78"/>
      <c r="BG262" s="78"/>
      <c r="BH262" s="78"/>
      <c r="BI262" s="78"/>
      <c r="BJ262" s="78"/>
      <c r="BK262" s="78"/>
      <c r="BL262" s="78"/>
      <c r="BM262" s="78"/>
      <c r="BN262" s="78"/>
      <c r="BO262" s="78"/>
      <c r="BP262" s="78"/>
      <c r="BQ262" s="78"/>
    </row>
    <row r="263" spans="1:69" x14ac:dyDescent="0.25">
      <c r="A263" s="78"/>
      <c r="B263" s="78"/>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c r="AA263" s="78"/>
      <c r="AB263" s="78"/>
      <c r="AC263" s="78"/>
      <c r="AD263" s="78"/>
      <c r="AE263" s="78"/>
      <c r="AF263" s="78"/>
      <c r="AG263" s="78"/>
      <c r="AH263" s="78"/>
      <c r="AI263" s="78"/>
      <c r="AJ263" s="78"/>
      <c r="AK263" s="78"/>
      <c r="AL263" s="78"/>
      <c r="AM263" s="78"/>
      <c r="AN263" s="78"/>
      <c r="AO263" s="78"/>
      <c r="AP263" s="78"/>
      <c r="AQ263" s="78"/>
      <c r="AR263" s="78"/>
      <c r="AS263" s="78"/>
      <c r="AT263" s="78"/>
      <c r="AU263" s="78"/>
      <c r="AV263" s="78"/>
      <c r="AW263" s="78"/>
      <c r="AX263" s="78"/>
      <c r="AY263" s="78"/>
      <c r="AZ263" s="78"/>
      <c r="BA263" s="78"/>
      <c r="BB263" s="78"/>
      <c r="BC263" s="78"/>
      <c r="BD263" s="78"/>
      <c r="BE263" s="78"/>
      <c r="BF263" s="78"/>
      <c r="BG263" s="78"/>
      <c r="BH263" s="78"/>
      <c r="BI263" s="78"/>
      <c r="BJ263" s="78"/>
      <c r="BK263" s="78"/>
      <c r="BL263" s="78"/>
      <c r="BM263" s="78"/>
      <c r="BN263" s="78"/>
      <c r="BO263" s="78"/>
      <c r="BP263" s="78"/>
      <c r="BQ263" s="78"/>
    </row>
    <row r="264" spans="1:69" x14ac:dyDescent="0.25">
      <c r="A264" s="78"/>
      <c r="B264" s="78"/>
      <c r="C264" s="78"/>
      <c r="D264" s="78"/>
      <c r="E264" s="78"/>
      <c r="F264" s="78"/>
      <c r="G264" s="78"/>
      <c r="H264" s="78"/>
      <c r="I264" s="78"/>
      <c r="J264" s="78"/>
      <c r="K264" s="78"/>
      <c r="L264" s="78"/>
      <c r="M264" s="78"/>
      <c r="N264" s="78"/>
      <c r="O264" s="78"/>
      <c r="P264" s="78"/>
      <c r="Q264" s="78"/>
      <c r="R264" s="78"/>
      <c r="S264" s="78"/>
      <c r="T264" s="78"/>
      <c r="U264" s="78"/>
      <c r="V264" s="78"/>
      <c r="W264" s="78"/>
      <c r="X264" s="78"/>
      <c r="Y264" s="78"/>
      <c r="Z264" s="78"/>
      <c r="AA264" s="78"/>
      <c r="AB264" s="78"/>
      <c r="AC264" s="78"/>
      <c r="AD264" s="78"/>
      <c r="AE264" s="78"/>
      <c r="AF264" s="78"/>
      <c r="AG264" s="78"/>
      <c r="AH264" s="78"/>
      <c r="AI264" s="78"/>
      <c r="AJ264" s="78"/>
      <c r="AK264" s="78"/>
      <c r="AL264" s="78"/>
      <c r="AM264" s="78"/>
      <c r="AN264" s="78"/>
      <c r="AO264" s="78"/>
      <c r="AP264" s="78"/>
      <c r="AQ264" s="78"/>
      <c r="AR264" s="78"/>
      <c r="AS264" s="78"/>
      <c r="AT264" s="78"/>
      <c r="AU264" s="78"/>
      <c r="AV264" s="78"/>
      <c r="AW264" s="78"/>
      <c r="AX264" s="78"/>
      <c r="AY264" s="78"/>
      <c r="AZ264" s="78"/>
      <c r="BA264" s="78"/>
      <c r="BB264" s="78"/>
      <c r="BC264" s="78"/>
      <c r="BD264" s="78"/>
      <c r="BE264" s="78"/>
      <c r="BF264" s="78"/>
      <c r="BG264" s="78"/>
      <c r="BH264" s="78"/>
      <c r="BI264" s="78"/>
      <c r="BJ264" s="78"/>
      <c r="BK264" s="78"/>
      <c r="BL264" s="78"/>
      <c r="BM264" s="78"/>
      <c r="BN264" s="78"/>
      <c r="BO264" s="78"/>
      <c r="BP264" s="78"/>
      <c r="BQ264" s="78"/>
    </row>
    <row r="265" spans="1:69" x14ac:dyDescent="0.25">
      <c r="A265" s="78"/>
      <c r="B265" s="78"/>
      <c r="C265" s="78"/>
      <c r="D265" s="78"/>
      <c r="E265" s="78"/>
      <c r="F265" s="78"/>
      <c r="G265" s="78"/>
      <c r="H265" s="78"/>
      <c r="I265" s="78"/>
      <c r="J265" s="78"/>
      <c r="K265" s="78"/>
      <c r="L265" s="78"/>
      <c r="M265" s="78"/>
      <c r="N265" s="78"/>
      <c r="O265" s="78"/>
      <c r="P265" s="78"/>
      <c r="Q265" s="78"/>
      <c r="R265" s="78"/>
      <c r="S265" s="78"/>
      <c r="T265" s="78"/>
      <c r="U265" s="78"/>
      <c r="V265" s="78"/>
      <c r="W265" s="78"/>
      <c r="X265" s="78"/>
      <c r="Y265" s="78"/>
      <c r="Z265" s="78"/>
      <c r="AA265" s="78"/>
      <c r="AB265" s="78"/>
      <c r="AC265" s="78"/>
      <c r="AD265" s="78"/>
      <c r="AE265" s="78"/>
      <c r="AF265" s="78"/>
      <c r="AG265" s="78"/>
      <c r="AH265" s="78"/>
      <c r="AI265" s="78"/>
      <c r="AJ265" s="78"/>
      <c r="AK265" s="78"/>
      <c r="AL265" s="78"/>
      <c r="AM265" s="78"/>
      <c r="AN265" s="78"/>
      <c r="AO265" s="78"/>
      <c r="AP265" s="78"/>
      <c r="AQ265" s="78"/>
      <c r="AR265" s="78"/>
      <c r="AS265" s="78"/>
      <c r="AT265" s="78"/>
      <c r="AU265" s="78"/>
      <c r="AV265" s="78"/>
      <c r="AW265" s="78"/>
      <c r="AX265" s="78"/>
      <c r="AY265" s="78"/>
      <c r="AZ265" s="78"/>
      <c r="BA265" s="78"/>
      <c r="BB265" s="78"/>
      <c r="BC265" s="78"/>
      <c r="BD265" s="78"/>
      <c r="BE265" s="78"/>
      <c r="BF265" s="78"/>
      <c r="BG265" s="78"/>
      <c r="BH265" s="78"/>
      <c r="BI265" s="78"/>
      <c r="BJ265" s="78"/>
      <c r="BK265" s="78"/>
      <c r="BL265" s="78"/>
      <c r="BM265" s="78"/>
      <c r="BN265" s="78"/>
      <c r="BO265" s="78"/>
      <c r="BP265" s="78"/>
      <c r="BQ265" s="78"/>
    </row>
    <row r="266" spans="1:69" x14ac:dyDescent="0.25">
      <c r="A266" s="78"/>
      <c r="B266" s="78"/>
      <c r="C266" s="78"/>
      <c r="D266" s="78"/>
      <c r="E266" s="78"/>
      <c r="F266" s="78"/>
      <c r="G266" s="78"/>
      <c r="H266" s="78"/>
      <c r="I266" s="78"/>
      <c r="J266" s="78"/>
      <c r="K266" s="78"/>
      <c r="L266" s="78"/>
      <c r="M266" s="78"/>
      <c r="N266" s="78"/>
      <c r="O266" s="78"/>
      <c r="P266" s="78"/>
      <c r="Q266" s="78"/>
      <c r="R266" s="78"/>
      <c r="S266" s="78"/>
      <c r="T266" s="78"/>
      <c r="U266" s="78"/>
      <c r="V266" s="78"/>
      <c r="W266" s="78"/>
      <c r="X266" s="78"/>
      <c r="Y266" s="78"/>
      <c r="Z266" s="78"/>
      <c r="AA266" s="78"/>
      <c r="AB266" s="78"/>
      <c r="AC266" s="78"/>
      <c r="AD266" s="78"/>
      <c r="AE266" s="78"/>
      <c r="AF266" s="78"/>
      <c r="AG266" s="78"/>
      <c r="AH266" s="78"/>
      <c r="AI266" s="78"/>
      <c r="AJ266" s="78"/>
      <c r="AK266" s="78"/>
      <c r="AL266" s="78"/>
      <c r="AM266" s="78"/>
      <c r="AN266" s="78"/>
      <c r="AO266" s="78"/>
      <c r="AP266" s="78"/>
      <c r="AQ266" s="78"/>
      <c r="AR266" s="78"/>
      <c r="AS266" s="78"/>
      <c r="AT266" s="78"/>
      <c r="AU266" s="78"/>
      <c r="AV266" s="78"/>
      <c r="AW266" s="78"/>
      <c r="AX266" s="78"/>
      <c r="AY266" s="78"/>
      <c r="AZ266" s="78"/>
      <c r="BA266" s="78"/>
      <c r="BB266" s="78"/>
      <c r="BC266" s="78"/>
      <c r="BD266" s="78"/>
      <c r="BE266" s="78"/>
      <c r="BF266" s="78"/>
      <c r="BG266" s="78"/>
      <c r="BH266" s="78"/>
      <c r="BI266" s="78"/>
      <c r="BJ266" s="78"/>
      <c r="BK266" s="78"/>
      <c r="BL266" s="78"/>
      <c r="BM266" s="78"/>
      <c r="BN266" s="78"/>
      <c r="BO266" s="78"/>
      <c r="BP266" s="78"/>
      <c r="BQ266" s="78"/>
    </row>
    <row r="267" spans="1:69" x14ac:dyDescent="0.25">
      <c r="A267" s="78"/>
      <c r="B267" s="78"/>
      <c r="C267" s="78"/>
      <c r="D267" s="78"/>
      <c r="E267" s="78"/>
      <c r="F267" s="78"/>
      <c r="G267" s="78"/>
      <c r="H267" s="78"/>
      <c r="I267" s="78"/>
      <c r="J267" s="78"/>
      <c r="K267" s="78"/>
      <c r="L267" s="78"/>
      <c r="M267" s="78"/>
      <c r="N267" s="78"/>
      <c r="O267" s="78"/>
      <c r="P267" s="78"/>
      <c r="Q267" s="78"/>
      <c r="R267" s="78"/>
      <c r="S267" s="78"/>
      <c r="T267" s="78"/>
      <c r="U267" s="78"/>
      <c r="V267" s="78"/>
      <c r="W267" s="78"/>
      <c r="X267" s="78"/>
      <c r="Y267" s="78"/>
      <c r="Z267" s="78"/>
      <c r="AA267" s="78"/>
      <c r="AB267" s="78"/>
      <c r="AC267" s="78"/>
      <c r="AD267" s="78"/>
      <c r="AE267" s="78"/>
      <c r="AF267" s="78"/>
      <c r="AG267" s="78"/>
      <c r="AH267" s="78"/>
      <c r="AI267" s="78"/>
      <c r="AJ267" s="78"/>
      <c r="AK267" s="78"/>
      <c r="AL267" s="78"/>
      <c r="AM267" s="78"/>
      <c r="AN267" s="78"/>
      <c r="AO267" s="78"/>
      <c r="AP267" s="78"/>
      <c r="AQ267" s="78"/>
      <c r="AR267" s="78"/>
      <c r="AS267" s="78"/>
      <c r="AT267" s="78"/>
      <c r="AU267" s="78"/>
      <c r="AV267" s="78"/>
      <c r="AW267" s="78"/>
      <c r="AX267" s="78"/>
      <c r="AY267" s="78"/>
      <c r="AZ267" s="78"/>
      <c r="BA267" s="78"/>
      <c r="BB267" s="78"/>
      <c r="BC267" s="78"/>
      <c r="BD267" s="78"/>
      <c r="BE267" s="78"/>
      <c r="BF267" s="78"/>
      <c r="BG267" s="78"/>
      <c r="BH267" s="78"/>
      <c r="BI267" s="78"/>
      <c r="BJ267" s="78"/>
      <c r="BK267" s="78"/>
      <c r="BL267" s="78"/>
      <c r="BM267" s="78"/>
      <c r="BN267" s="78"/>
      <c r="BO267" s="78"/>
      <c r="BP267" s="78"/>
      <c r="BQ267" s="78"/>
    </row>
    <row r="268" spans="1:69" x14ac:dyDescent="0.25">
      <c r="A268" s="78"/>
      <c r="B268" s="78"/>
      <c r="C268" s="78"/>
      <c r="D268" s="78"/>
      <c r="E268" s="78"/>
      <c r="F268" s="78"/>
      <c r="G268" s="78"/>
      <c r="H268" s="78"/>
      <c r="I268" s="78"/>
      <c r="J268" s="78"/>
      <c r="K268" s="78"/>
      <c r="L268" s="78"/>
      <c r="M268" s="78"/>
      <c r="N268" s="78"/>
      <c r="O268" s="78"/>
      <c r="P268" s="78"/>
      <c r="Q268" s="78"/>
      <c r="R268" s="78"/>
      <c r="S268" s="78"/>
      <c r="T268" s="78"/>
      <c r="U268" s="78"/>
      <c r="V268" s="78"/>
      <c r="W268" s="78"/>
      <c r="X268" s="78"/>
      <c r="Y268" s="78"/>
      <c r="Z268" s="78"/>
      <c r="AA268" s="78"/>
      <c r="AB268" s="78"/>
      <c r="AC268" s="78"/>
      <c r="AD268" s="78"/>
      <c r="AE268" s="78"/>
      <c r="AF268" s="78"/>
      <c r="AG268" s="78"/>
      <c r="AH268" s="78"/>
      <c r="AI268" s="78"/>
      <c r="AJ268" s="78"/>
      <c r="AK268" s="78"/>
      <c r="AL268" s="78"/>
      <c r="AM268" s="78"/>
      <c r="AN268" s="78"/>
      <c r="AO268" s="78"/>
      <c r="AP268" s="78"/>
      <c r="AQ268" s="78"/>
      <c r="AR268" s="78"/>
      <c r="AS268" s="78"/>
      <c r="AT268" s="78"/>
      <c r="AU268" s="78"/>
      <c r="AV268" s="78"/>
      <c r="AW268" s="78"/>
      <c r="AX268" s="78"/>
      <c r="AY268" s="78"/>
      <c r="AZ268" s="78"/>
      <c r="BA268" s="78"/>
      <c r="BB268" s="78"/>
      <c r="BC268" s="78"/>
      <c r="BD268" s="78"/>
      <c r="BE268" s="78"/>
      <c r="BF268" s="78"/>
      <c r="BG268" s="78"/>
      <c r="BH268" s="78"/>
      <c r="BI268" s="78"/>
      <c r="BJ268" s="78"/>
      <c r="BK268" s="78"/>
      <c r="BL268" s="78"/>
      <c r="BM268" s="78"/>
      <c r="BN268" s="78"/>
      <c r="BO268" s="78"/>
      <c r="BP268" s="78"/>
      <c r="BQ268" s="78"/>
    </row>
    <row r="269" spans="1:69" x14ac:dyDescent="0.25">
      <c r="A269" s="78"/>
      <c r="B269" s="78"/>
      <c r="C269" s="78"/>
      <c r="D269" s="78"/>
      <c r="E269" s="78"/>
      <c r="F269" s="78"/>
      <c r="G269" s="78"/>
      <c r="H269" s="78"/>
      <c r="I269" s="78"/>
      <c r="J269" s="78"/>
      <c r="K269" s="78"/>
      <c r="L269" s="78"/>
      <c r="M269" s="78"/>
      <c r="N269" s="78"/>
      <c r="O269" s="78"/>
      <c r="P269" s="78"/>
      <c r="Q269" s="78"/>
      <c r="R269" s="78"/>
      <c r="S269" s="78"/>
      <c r="T269" s="78"/>
      <c r="U269" s="78"/>
      <c r="V269" s="78"/>
      <c r="W269" s="78"/>
      <c r="X269" s="78"/>
      <c r="Y269" s="78"/>
      <c r="Z269" s="78"/>
      <c r="AA269" s="78"/>
      <c r="AB269" s="78"/>
      <c r="AC269" s="78"/>
      <c r="AD269" s="78"/>
      <c r="AE269" s="78"/>
      <c r="AF269" s="78"/>
      <c r="AG269" s="78"/>
      <c r="AH269" s="78"/>
      <c r="AI269" s="78"/>
      <c r="AJ269" s="78"/>
      <c r="AK269" s="78"/>
      <c r="AL269" s="78"/>
      <c r="AM269" s="78"/>
      <c r="AN269" s="78"/>
      <c r="AO269" s="78"/>
      <c r="AP269" s="78"/>
      <c r="AQ269" s="78"/>
      <c r="AR269" s="78"/>
      <c r="AS269" s="78"/>
      <c r="AT269" s="78"/>
      <c r="AU269" s="78"/>
      <c r="AV269" s="78"/>
      <c r="AW269" s="78"/>
      <c r="AX269" s="78"/>
      <c r="AY269" s="78"/>
      <c r="AZ269" s="78"/>
      <c r="BA269" s="78"/>
      <c r="BB269" s="78"/>
      <c r="BC269" s="78"/>
      <c r="BD269" s="78"/>
      <c r="BE269" s="78"/>
      <c r="BF269" s="78"/>
      <c r="BG269" s="78"/>
      <c r="BH269" s="78"/>
      <c r="BI269" s="78"/>
      <c r="BJ269" s="78"/>
      <c r="BK269" s="78"/>
      <c r="BL269" s="78"/>
      <c r="BM269" s="78"/>
      <c r="BN269" s="78"/>
      <c r="BO269" s="78"/>
      <c r="BP269" s="78"/>
      <c r="BQ269" s="78"/>
    </row>
    <row r="270" spans="1:69" x14ac:dyDescent="0.25">
      <c r="A270" s="78"/>
      <c r="B270" s="78"/>
      <c r="C270" s="78"/>
      <c r="D270" s="78"/>
      <c r="E270" s="78"/>
      <c r="F270" s="78"/>
      <c r="G270" s="78"/>
      <c r="H270" s="78"/>
      <c r="I270" s="78"/>
      <c r="J270" s="78"/>
      <c r="K270" s="78"/>
      <c r="L270" s="78"/>
      <c r="M270" s="78"/>
      <c r="N270" s="78"/>
      <c r="O270" s="78"/>
      <c r="P270" s="78"/>
      <c r="Q270" s="78"/>
      <c r="R270" s="78"/>
      <c r="S270" s="78"/>
      <c r="T270" s="78"/>
      <c r="U270" s="78"/>
      <c r="V270" s="78"/>
      <c r="W270" s="78"/>
      <c r="X270" s="78"/>
      <c r="Y270" s="78"/>
      <c r="Z270" s="78"/>
      <c r="AA270" s="78"/>
      <c r="AB270" s="78"/>
      <c r="AC270" s="78"/>
      <c r="AD270" s="78"/>
      <c r="AE270" s="78"/>
      <c r="AF270" s="78"/>
      <c r="AG270" s="78"/>
      <c r="AH270" s="78"/>
      <c r="AI270" s="78"/>
      <c r="AJ270" s="78"/>
      <c r="AK270" s="78"/>
      <c r="AL270" s="78"/>
      <c r="AM270" s="78"/>
      <c r="AN270" s="78"/>
      <c r="AO270" s="78"/>
      <c r="AP270" s="78"/>
      <c r="AQ270" s="78"/>
      <c r="AR270" s="78"/>
      <c r="AS270" s="78"/>
      <c r="AT270" s="78"/>
      <c r="AU270" s="78"/>
      <c r="AV270" s="78"/>
      <c r="AW270" s="78"/>
      <c r="AX270" s="78"/>
      <c r="AY270" s="78"/>
      <c r="AZ270" s="78"/>
      <c r="BA270" s="78"/>
      <c r="BB270" s="78"/>
      <c r="BC270" s="78"/>
      <c r="BD270" s="78"/>
      <c r="BE270" s="78"/>
      <c r="BF270" s="78"/>
      <c r="BG270" s="78"/>
      <c r="BH270" s="78"/>
      <c r="BI270" s="78"/>
      <c r="BJ270" s="78"/>
      <c r="BK270" s="78"/>
      <c r="BL270" s="78"/>
      <c r="BM270" s="78"/>
      <c r="BN270" s="78"/>
      <c r="BO270" s="78"/>
      <c r="BP270" s="78"/>
      <c r="BQ270" s="78"/>
    </row>
    <row r="271" spans="1:69" x14ac:dyDescent="0.25">
      <c r="A271" s="78"/>
      <c r="B271" s="78"/>
      <c r="C271" s="78"/>
      <c r="D271" s="78"/>
      <c r="E271" s="78"/>
      <c r="F271" s="78"/>
      <c r="G271" s="78"/>
      <c r="H271" s="78"/>
      <c r="I271" s="78"/>
      <c r="J271" s="78"/>
      <c r="K271" s="78"/>
      <c r="L271" s="78"/>
      <c r="M271" s="78"/>
      <c r="N271" s="78"/>
      <c r="O271" s="78"/>
      <c r="P271" s="78"/>
      <c r="Q271" s="78"/>
      <c r="R271" s="78"/>
      <c r="S271" s="78"/>
      <c r="T271" s="78"/>
      <c r="U271" s="78"/>
      <c r="V271" s="78"/>
      <c r="W271" s="78"/>
      <c r="X271" s="78"/>
      <c r="Y271" s="78"/>
      <c r="Z271" s="78"/>
      <c r="AA271" s="78"/>
      <c r="AB271" s="78"/>
      <c r="AC271" s="78"/>
      <c r="AD271" s="78"/>
      <c r="AE271" s="78"/>
      <c r="AF271" s="78"/>
      <c r="AG271" s="78"/>
      <c r="AH271" s="78"/>
      <c r="AI271" s="78"/>
      <c r="AJ271" s="78"/>
      <c r="AK271" s="78"/>
      <c r="AL271" s="78"/>
      <c r="AM271" s="78"/>
      <c r="AN271" s="78"/>
      <c r="AO271" s="78"/>
      <c r="AP271" s="78"/>
      <c r="AQ271" s="78"/>
      <c r="AR271" s="78"/>
      <c r="AS271" s="78"/>
      <c r="AT271" s="78"/>
      <c r="AU271" s="78"/>
      <c r="AV271" s="78"/>
      <c r="AW271" s="78"/>
      <c r="AX271" s="78"/>
      <c r="AY271" s="78"/>
      <c r="AZ271" s="78"/>
      <c r="BA271" s="78"/>
      <c r="BB271" s="78"/>
      <c r="BC271" s="78"/>
      <c r="BD271" s="78"/>
      <c r="BE271" s="78"/>
      <c r="BF271" s="78"/>
      <c r="BG271" s="78"/>
      <c r="BH271" s="78"/>
      <c r="BI271" s="78"/>
      <c r="BJ271" s="78"/>
      <c r="BK271" s="78"/>
      <c r="BL271" s="78"/>
      <c r="BM271" s="78"/>
      <c r="BN271" s="78"/>
      <c r="BO271" s="78"/>
      <c r="BP271" s="78"/>
      <c r="BQ271" s="78"/>
    </row>
    <row r="272" spans="1:69" x14ac:dyDescent="0.25">
      <c r="A272" s="78"/>
      <c r="B272" s="78"/>
      <c r="C272" s="78"/>
      <c r="D272" s="78"/>
      <c r="E272" s="78"/>
      <c r="F272" s="78"/>
      <c r="G272" s="78"/>
      <c r="H272" s="78"/>
      <c r="I272" s="78"/>
      <c r="J272" s="78"/>
      <c r="K272" s="78"/>
      <c r="L272" s="78"/>
      <c r="M272" s="78"/>
      <c r="N272" s="78"/>
      <c r="O272" s="78"/>
      <c r="P272" s="78"/>
      <c r="Q272" s="78"/>
      <c r="R272" s="78"/>
      <c r="S272" s="78"/>
      <c r="T272" s="78"/>
      <c r="U272" s="78"/>
      <c r="V272" s="78"/>
      <c r="W272" s="78"/>
      <c r="X272" s="78"/>
      <c r="Y272" s="78"/>
      <c r="Z272" s="78"/>
      <c r="AA272" s="78"/>
      <c r="AB272" s="78"/>
      <c r="AC272" s="78"/>
      <c r="AD272" s="78"/>
      <c r="AE272" s="78"/>
      <c r="AF272" s="78"/>
      <c r="AG272" s="78"/>
      <c r="AH272" s="78"/>
      <c r="AI272" s="78"/>
      <c r="AJ272" s="78"/>
      <c r="AK272" s="78"/>
      <c r="AL272" s="78"/>
      <c r="AM272" s="78"/>
      <c r="AN272" s="78"/>
      <c r="AO272" s="78"/>
      <c r="AP272" s="78"/>
      <c r="AQ272" s="78"/>
      <c r="AR272" s="78"/>
      <c r="AS272" s="78"/>
      <c r="AT272" s="78"/>
      <c r="AU272" s="78"/>
      <c r="AV272" s="78"/>
      <c r="AW272" s="78"/>
      <c r="AX272" s="78"/>
      <c r="AY272" s="78"/>
      <c r="AZ272" s="78"/>
      <c r="BA272" s="78"/>
      <c r="BB272" s="78"/>
      <c r="BC272" s="78"/>
      <c r="BD272" s="78"/>
      <c r="BE272" s="78"/>
      <c r="BF272" s="78"/>
      <c r="BG272" s="78"/>
      <c r="BH272" s="78"/>
      <c r="BI272" s="78"/>
      <c r="BJ272" s="78"/>
      <c r="BK272" s="78"/>
      <c r="BL272" s="78"/>
      <c r="BM272" s="78"/>
      <c r="BN272" s="78"/>
      <c r="BO272" s="78"/>
      <c r="BP272" s="78"/>
      <c r="BQ272" s="78"/>
    </row>
    <row r="273" spans="1:69" x14ac:dyDescent="0.25">
      <c r="A273" s="78"/>
      <c r="B273" s="78"/>
      <c r="C273" s="78"/>
      <c r="D273" s="78"/>
      <c r="E273" s="78"/>
      <c r="F273" s="78"/>
      <c r="G273" s="78"/>
      <c r="H273" s="78"/>
      <c r="I273" s="78"/>
      <c r="J273" s="78"/>
      <c r="K273" s="78"/>
      <c r="L273" s="78"/>
      <c r="M273" s="78"/>
      <c r="N273" s="78"/>
      <c r="O273" s="78"/>
      <c r="P273" s="78"/>
      <c r="Q273" s="78"/>
      <c r="R273" s="78"/>
      <c r="S273" s="78"/>
      <c r="T273" s="78"/>
      <c r="U273" s="78"/>
      <c r="V273" s="78"/>
      <c r="W273" s="78"/>
      <c r="X273" s="78"/>
      <c r="Y273" s="78"/>
      <c r="Z273" s="78"/>
      <c r="AA273" s="78"/>
      <c r="AB273" s="78"/>
      <c r="AC273" s="78"/>
      <c r="AD273" s="78"/>
      <c r="AE273" s="78"/>
      <c r="AF273" s="78"/>
      <c r="AG273" s="78"/>
      <c r="AH273" s="78"/>
      <c r="AI273" s="78"/>
      <c r="AJ273" s="78"/>
      <c r="AK273" s="78"/>
      <c r="AL273" s="78"/>
      <c r="AM273" s="78"/>
      <c r="AN273" s="78"/>
      <c r="AO273" s="78"/>
      <c r="AP273" s="78"/>
      <c r="AQ273" s="78"/>
      <c r="AR273" s="78"/>
      <c r="AS273" s="78"/>
      <c r="AT273" s="78"/>
      <c r="AU273" s="78"/>
      <c r="AV273" s="78"/>
      <c r="AW273" s="78"/>
      <c r="AX273" s="78"/>
      <c r="AY273" s="78"/>
      <c r="AZ273" s="78"/>
      <c r="BA273" s="78"/>
      <c r="BB273" s="78"/>
      <c r="BC273" s="78"/>
      <c r="BD273" s="78"/>
      <c r="BE273" s="78"/>
      <c r="BF273" s="78"/>
      <c r="BG273" s="78"/>
      <c r="BH273" s="78"/>
      <c r="BI273" s="78"/>
      <c r="BJ273" s="78"/>
      <c r="BK273" s="78"/>
      <c r="BL273" s="78"/>
      <c r="BM273" s="78"/>
      <c r="BN273" s="78"/>
      <c r="BO273" s="78"/>
      <c r="BP273" s="78"/>
      <c r="BQ273" s="78"/>
    </row>
    <row r="274" spans="1:69" x14ac:dyDescent="0.25">
      <c r="A274" s="78"/>
      <c r="B274" s="78"/>
      <c r="C274" s="78"/>
      <c r="D274" s="78"/>
      <c r="E274" s="78"/>
      <c r="F274" s="78"/>
      <c r="G274" s="78"/>
      <c r="H274" s="78"/>
      <c r="I274" s="78"/>
      <c r="J274" s="78"/>
      <c r="K274" s="78"/>
      <c r="L274" s="78"/>
      <c r="M274" s="78"/>
      <c r="N274" s="78"/>
      <c r="O274" s="78"/>
      <c r="P274" s="78"/>
      <c r="Q274" s="78"/>
      <c r="R274" s="78"/>
      <c r="S274" s="78"/>
      <c r="T274" s="78"/>
      <c r="U274" s="78"/>
      <c r="V274" s="78"/>
      <c r="W274" s="78"/>
      <c r="X274" s="78"/>
      <c r="Y274" s="78"/>
      <c r="Z274" s="78"/>
      <c r="AA274" s="78"/>
      <c r="AB274" s="78"/>
      <c r="AC274" s="78"/>
      <c r="AD274" s="78"/>
      <c r="AE274" s="78"/>
      <c r="AF274" s="78"/>
      <c r="AG274" s="78"/>
      <c r="AH274" s="78"/>
      <c r="AI274" s="78"/>
      <c r="AJ274" s="78"/>
      <c r="AK274" s="78"/>
      <c r="AL274" s="78"/>
      <c r="AM274" s="78"/>
      <c r="AN274" s="78"/>
      <c r="AO274" s="78"/>
      <c r="AP274" s="78"/>
      <c r="AQ274" s="78"/>
      <c r="AR274" s="78"/>
      <c r="AS274" s="78"/>
      <c r="AT274" s="78"/>
      <c r="AU274" s="78"/>
      <c r="AV274" s="78"/>
      <c r="AW274" s="78"/>
      <c r="AX274" s="78"/>
      <c r="AY274" s="78"/>
      <c r="AZ274" s="78"/>
      <c r="BA274" s="78"/>
      <c r="BB274" s="78"/>
      <c r="BC274" s="78"/>
      <c r="BD274" s="78"/>
      <c r="BE274" s="78"/>
      <c r="BF274" s="78"/>
      <c r="BG274" s="78"/>
      <c r="BH274" s="78"/>
      <c r="BI274" s="78"/>
      <c r="BJ274" s="78"/>
      <c r="BK274" s="78"/>
      <c r="BL274" s="78"/>
      <c r="BM274" s="78"/>
      <c r="BN274" s="78"/>
      <c r="BO274" s="78"/>
      <c r="BP274" s="78"/>
      <c r="BQ274" s="78"/>
    </row>
    <row r="275" spans="1:69" x14ac:dyDescent="0.25">
      <c r="A275" s="78"/>
      <c r="B275" s="78"/>
      <c r="C275" s="78"/>
      <c r="D275" s="78"/>
      <c r="E275" s="78"/>
      <c r="F275" s="78"/>
      <c r="G275" s="78"/>
      <c r="H275" s="78"/>
      <c r="I275" s="78"/>
      <c r="J275" s="78"/>
      <c r="K275" s="78"/>
      <c r="L275" s="78"/>
      <c r="M275" s="78"/>
      <c r="N275" s="78"/>
      <c r="O275" s="78"/>
      <c r="P275" s="78"/>
      <c r="Q275" s="78"/>
      <c r="R275" s="78"/>
      <c r="S275" s="78"/>
      <c r="T275" s="78"/>
      <c r="U275" s="78"/>
      <c r="V275" s="78"/>
      <c r="W275" s="78"/>
      <c r="X275" s="78"/>
      <c r="Y275" s="78"/>
      <c r="Z275" s="78"/>
      <c r="AA275" s="78"/>
      <c r="AB275" s="78"/>
      <c r="AC275" s="78"/>
      <c r="AD275" s="78"/>
      <c r="AE275" s="78"/>
      <c r="AF275" s="78"/>
      <c r="AG275" s="78"/>
      <c r="AH275" s="78"/>
      <c r="AI275" s="78"/>
      <c r="AJ275" s="78"/>
      <c r="AK275" s="78"/>
      <c r="AL275" s="78"/>
      <c r="AM275" s="78"/>
      <c r="AN275" s="78"/>
      <c r="AO275" s="78"/>
      <c r="AP275" s="78"/>
      <c r="AQ275" s="78"/>
      <c r="AR275" s="78"/>
      <c r="AS275" s="78"/>
      <c r="AT275" s="78"/>
      <c r="AU275" s="78"/>
      <c r="AV275" s="78"/>
      <c r="AW275" s="78"/>
      <c r="AX275" s="78"/>
      <c r="AY275" s="78"/>
      <c r="AZ275" s="78"/>
      <c r="BA275" s="78"/>
      <c r="BB275" s="78"/>
      <c r="BC275" s="78"/>
      <c r="BD275" s="78"/>
      <c r="BE275" s="78"/>
      <c r="BF275" s="78"/>
      <c r="BG275" s="78"/>
      <c r="BH275" s="78"/>
      <c r="BI275" s="78"/>
      <c r="BJ275" s="78"/>
      <c r="BK275" s="78"/>
      <c r="BL275" s="78"/>
      <c r="BM275" s="78"/>
      <c r="BN275" s="78"/>
      <c r="BO275" s="78"/>
      <c r="BP275" s="78"/>
      <c r="BQ275" s="78"/>
    </row>
    <row r="276" spans="1:69" x14ac:dyDescent="0.25">
      <c r="A276" s="78"/>
      <c r="B276" s="78"/>
      <c r="C276" s="78"/>
      <c r="D276" s="78"/>
      <c r="E276" s="78"/>
      <c r="F276" s="78"/>
      <c r="G276" s="78"/>
      <c r="H276" s="78"/>
      <c r="I276" s="78"/>
      <c r="J276" s="78"/>
      <c r="K276" s="78"/>
      <c r="L276" s="78"/>
      <c r="M276" s="78"/>
      <c r="N276" s="78"/>
      <c r="O276" s="78"/>
      <c r="P276" s="78"/>
      <c r="Q276" s="78"/>
      <c r="R276" s="78"/>
      <c r="S276" s="78"/>
      <c r="T276" s="78"/>
      <c r="U276" s="78"/>
      <c r="V276" s="78"/>
      <c r="W276" s="78"/>
      <c r="X276" s="78"/>
      <c r="Y276" s="78"/>
      <c r="Z276" s="78"/>
      <c r="AA276" s="78"/>
      <c r="AB276" s="78"/>
      <c r="AC276" s="78"/>
      <c r="AD276" s="78"/>
      <c r="AE276" s="78"/>
      <c r="AF276" s="78"/>
      <c r="AG276" s="78"/>
      <c r="AH276" s="78"/>
      <c r="AI276" s="78"/>
      <c r="AJ276" s="78"/>
      <c r="AK276" s="78"/>
      <c r="AL276" s="78"/>
      <c r="AM276" s="78"/>
      <c r="AN276" s="78"/>
      <c r="AO276" s="78"/>
      <c r="AP276" s="78"/>
      <c r="AQ276" s="78"/>
      <c r="AR276" s="78"/>
      <c r="AS276" s="78"/>
      <c r="AT276" s="78"/>
      <c r="AU276" s="78"/>
      <c r="AV276" s="78"/>
      <c r="AW276" s="78"/>
      <c r="AX276" s="78"/>
      <c r="AY276" s="78"/>
      <c r="AZ276" s="78"/>
      <c r="BA276" s="78"/>
      <c r="BB276" s="78"/>
      <c r="BC276" s="78"/>
      <c r="BD276" s="78"/>
      <c r="BE276" s="78"/>
      <c r="BF276" s="78"/>
      <c r="BG276" s="78"/>
      <c r="BH276" s="78"/>
      <c r="BI276" s="78"/>
      <c r="BJ276" s="78"/>
      <c r="BK276" s="78"/>
      <c r="BL276" s="78"/>
      <c r="BM276" s="78"/>
      <c r="BN276" s="78"/>
      <c r="BO276" s="78"/>
      <c r="BP276" s="78"/>
      <c r="BQ276" s="78"/>
    </row>
    <row r="277" spans="1:69" x14ac:dyDescent="0.25">
      <c r="A277" s="78"/>
      <c r="B277" s="78"/>
      <c r="C277" s="78"/>
      <c r="D277" s="78"/>
      <c r="E277" s="78"/>
      <c r="F277" s="78"/>
      <c r="G277" s="78"/>
      <c r="H277" s="78"/>
      <c r="I277" s="78"/>
      <c r="J277" s="78"/>
      <c r="K277" s="78"/>
      <c r="L277" s="78"/>
      <c r="M277" s="78"/>
      <c r="N277" s="78"/>
      <c r="O277" s="78"/>
      <c r="P277" s="78"/>
      <c r="Q277" s="78"/>
      <c r="R277" s="78"/>
      <c r="S277" s="78"/>
      <c r="T277" s="78"/>
      <c r="U277" s="78"/>
      <c r="V277" s="78"/>
      <c r="W277" s="78"/>
      <c r="X277" s="78"/>
      <c r="Y277" s="78"/>
      <c r="Z277" s="78"/>
      <c r="AA277" s="78"/>
      <c r="AB277" s="78"/>
      <c r="AC277" s="78"/>
      <c r="AD277" s="78"/>
      <c r="AE277" s="78"/>
      <c r="AF277" s="78"/>
      <c r="AG277" s="78"/>
      <c r="AH277" s="78"/>
      <c r="AI277" s="78"/>
      <c r="AJ277" s="78"/>
      <c r="AK277" s="78"/>
      <c r="AL277" s="78"/>
      <c r="AM277" s="78"/>
      <c r="AN277" s="78"/>
      <c r="AO277" s="78"/>
      <c r="AP277" s="78"/>
      <c r="AQ277" s="78"/>
      <c r="AR277" s="78"/>
      <c r="AS277" s="78"/>
      <c r="AT277" s="78"/>
      <c r="AU277" s="78"/>
      <c r="AV277" s="78"/>
      <c r="AW277" s="78"/>
      <c r="AX277" s="78"/>
      <c r="AY277" s="78"/>
      <c r="AZ277" s="78"/>
      <c r="BA277" s="78"/>
      <c r="BB277" s="78"/>
      <c r="BC277" s="78"/>
      <c r="BD277" s="78"/>
      <c r="BE277" s="78"/>
      <c r="BF277" s="78"/>
      <c r="BG277" s="78"/>
      <c r="BH277" s="78"/>
      <c r="BI277" s="78"/>
      <c r="BJ277" s="78"/>
      <c r="BK277" s="78"/>
      <c r="BL277" s="78"/>
      <c r="BM277" s="78"/>
      <c r="BN277" s="78"/>
      <c r="BO277" s="78"/>
      <c r="BP277" s="78"/>
      <c r="BQ277" s="78"/>
    </row>
    <row r="278" spans="1:69" x14ac:dyDescent="0.25">
      <c r="A278" s="78"/>
      <c r="B278" s="78"/>
      <c r="C278" s="78"/>
      <c r="D278" s="78"/>
      <c r="E278" s="78"/>
      <c r="F278" s="78"/>
      <c r="G278" s="78"/>
      <c r="H278" s="78"/>
      <c r="I278" s="78"/>
      <c r="J278" s="78"/>
      <c r="K278" s="78"/>
      <c r="L278" s="78"/>
      <c r="M278" s="78"/>
      <c r="N278" s="78"/>
      <c r="O278" s="78"/>
      <c r="P278" s="78"/>
      <c r="Q278" s="78"/>
      <c r="R278" s="78"/>
      <c r="S278" s="78"/>
      <c r="T278" s="78"/>
      <c r="U278" s="78"/>
      <c r="V278" s="78"/>
      <c r="W278" s="78"/>
      <c r="X278" s="78"/>
      <c r="Y278" s="78"/>
      <c r="Z278" s="78"/>
      <c r="AA278" s="78"/>
      <c r="AB278" s="78"/>
      <c r="AC278" s="78"/>
      <c r="AD278" s="78"/>
      <c r="AE278" s="78"/>
      <c r="AF278" s="78"/>
      <c r="AG278" s="78"/>
      <c r="AH278" s="78"/>
      <c r="AI278" s="78"/>
      <c r="AJ278" s="78"/>
      <c r="AK278" s="78"/>
      <c r="AL278" s="78"/>
      <c r="AM278" s="78"/>
      <c r="AN278" s="78"/>
      <c r="AO278" s="78"/>
      <c r="AP278" s="78"/>
      <c r="AQ278" s="78"/>
      <c r="AR278" s="78"/>
      <c r="AS278" s="78"/>
      <c r="AT278" s="78"/>
      <c r="AU278" s="78"/>
      <c r="AV278" s="78"/>
      <c r="AW278" s="78"/>
      <c r="AX278" s="78"/>
      <c r="AY278" s="78"/>
      <c r="AZ278" s="78"/>
      <c r="BA278" s="78"/>
      <c r="BB278" s="78"/>
      <c r="BC278" s="78"/>
      <c r="BD278" s="78"/>
      <c r="BE278" s="78"/>
      <c r="BF278" s="78"/>
      <c r="BG278" s="78"/>
      <c r="BH278" s="78"/>
      <c r="BI278" s="78"/>
      <c r="BJ278" s="78"/>
      <c r="BK278" s="78"/>
      <c r="BL278" s="78"/>
      <c r="BM278" s="78"/>
      <c r="BN278" s="78"/>
      <c r="BO278" s="78"/>
      <c r="BP278" s="78"/>
      <c r="BQ278" s="78"/>
    </row>
    <row r="279" spans="1:69" x14ac:dyDescent="0.25">
      <c r="A279" s="78"/>
      <c r="B279" s="78"/>
      <c r="C279" s="78"/>
      <c r="D279" s="78"/>
      <c r="E279" s="78"/>
      <c r="F279" s="78"/>
      <c r="G279" s="78"/>
      <c r="H279" s="78"/>
      <c r="I279" s="78"/>
      <c r="J279" s="78"/>
      <c r="K279" s="78"/>
      <c r="L279" s="78"/>
      <c r="M279" s="78"/>
      <c r="N279" s="78"/>
      <c r="O279" s="78"/>
      <c r="P279" s="78"/>
      <c r="Q279" s="78"/>
      <c r="R279" s="78"/>
      <c r="S279" s="78"/>
      <c r="T279" s="78"/>
      <c r="U279" s="78"/>
      <c r="V279" s="78"/>
      <c r="W279" s="78"/>
      <c r="X279" s="78"/>
      <c r="Y279" s="78"/>
      <c r="Z279" s="78"/>
      <c r="AA279" s="78"/>
      <c r="AB279" s="78"/>
      <c r="AC279" s="78"/>
      <c r="AD279" s="78"/>
      <c r="AE279" s="78"/>
      <c r="AF279" s="78"/>
      <c r="AG279" s="78"/>
      <c r="AH279" s="78"/>
      <c r="AI279" s="78"/>
      <c r="AJ279" s="78"/>
      <c r="AK279" s="78"/>
      <c r="AL279" s="78"/>
      <c r="AM279" s="78"/>
      <c r="AN279" s="78"/>
      <c r="AO279" s="78"/>
      <c r="AP279" s="78"/>
      <c r="AQ279" s="78"/>
      <c r="AR279" s="78"/>
      <c r="AS279" s="78"/>
      <c r="AT279" s="78"/>
      <c r="AU279" s="78"/>
      <c r="AV279" s="78"/>
      <c r="AW279" s="78"/>
      <c r="AX279" s="78"/>
      <c r="AY279" s="78"/>
      <c r="AZ279" s="78"/>
      <c r="BA279" s="78"/>
      <c r="BB279" s="78"/>
      <c r="BC279" s="78"/>
      <c r="BD279" s="78"/>
      <c r="BE279" s="78"/>
      <c r="BF279" s="78"/>
      <c r="BG279" s="78"/>
      <c r="BH279" s="78"/>
      <c r="BI279" s="78"/>
      <c r="BJ279" s="78"/>
      <c r="BK279" s="78"/>
      <c r="BL279" s="78"/>
      <c r="BM279" s="78"/>
      <c r="BN279" s="78"/>
      <c r="BO279" s="78"/>
      <c r="BP279" s="78"/>
      <c r="BQ279" s="78"/>
    </row>
    <row r="280" spans="1:69" x14ac:dyDescent="0.25">
      <c r="A280" s="78"/>
      <c r="B280" s="78"/>
      <c r="C280" s="78"/>
      <c r="D280" s="78"/>
      <c r="E280" s="78"/>
      <c r="F280" s="78"/>
      <c r="G280" s="78"/>
      <c r="H280" s="78"/>
      <c r="I280" s="78"/>
      <c r="J280" s="78"/>
      <c r="K280" s="78"/>
      <c r="L280" s="78"/>
      <c r="M280" s="78"/>
      <c r="N280" s="78"/>
      <c r="O280" s="78"/>
      <c r="P280" s="78"/>
      <c r="Q280" s="78"/>
      <c r="R280" s="78"/>
      <c r="S280" s="78"/>
      <c r="T280" s="78"/>
      <c r="U280" s="78"/>
      <c r="V280" s="78"/>
      <c r="W280" s="78"/>
      <c r="X280" s="78"/>
      <c r="Y280" s="78"/>
      <c r="Z280" s="78"/>
      <c r="AA280" s="78"/>
      <c r="AB280" s="78"/>
      <c r="AC280" s="78"/>
      <c r="AD280" s="78"/>
      <c r="AE280" s="78"/>
      <c r="AF280" s="78"/>
      <c r="AG280" s="78"/>
      <c r="AH280" s="78"/>
      <c r="AI280" s="78"/>
      <c r="AJ280" s="78"/>
      <c r="AK280" s="78"/>
      <c r="AL280" s="78"/>
      <c r="AM280" s="78"/>
      <c r="AN280" s="78"/>
      <c r="AO280" s="78"/>
      <c r="AP280" s="78"/>
      <c r="AQ280" s="78"/>
      <c r="AR280" s="78"/>
      <c r="AS280" s="78"/>
      <c r="AT280" s="78"/>
      <c r="AU280" s="78"/>
      <c r="AV280" s="78"/>
      <c r="AW280" s="78"/>
      <c r="AX280" s="78"/>
      <c r="AY280" s="78"/>
      <c r="AZ280" s="78"/>
      <c r="BA280" s="78"/>
      <c r="BB280" s="78"/>
      <c r="BC280" s="78"/>
      <c r="BD280" s="78"/>
      <c r="BE280" s="78"/>
      <c r="BF280" s="78"/>
      <c r="BG280" s="78"/>
      <c r="BH280" s="78"/>
      <c r="BI280" s="78"/>
      <c r="BJ280" s="78"/>
      <c r="BK280" s="78"/>
      <c r="BL280" s="78"/>
      <c r="BM280" s="78"/>
      <c r="BN280" s="78"/>
      <c r="BO280" s="78"/>
      <c r="BP280" s="78"/>
      <c r="BQ280" s="78"/>
    </row>
    <row r="281" spans="1:69" x14ac:dyDescent="0.25">
      <c r="A281" s="78"/>
      <c r="B281" s="78"/>
      <c r="C281" s="78"/>
      <c r="D281" s="78"/>
      <c r="E281" s="78"/>
      <c r="F281" s="78"/>
      <c r="G281" s="78"/>
      <c r="H281" s="78"/>
      <c r="I281" s="78"/>
      <c r="J281" s="78"/>
      <c r="K281" s="78"/>
      <c r="L281" s="78"/>
      <c r="M281" s="78"/>
      <c r="N281" s="78"/>
      <c r="O281" s="78"/>
      <c r="P281" s="78"/>
      <c r="Q281" s="78"/>
      <c r="R281" s="78"/>
      <c r="S281" s="78"/>
      <c r="T281" s="78"/>
      <c r="U281" s="78"/>
      <c r="V281" s="78"/>
      <c r="W281" s="78"/>
      <c r="X281" s="78"/>
      <c r="Y281" s="78"/>
      <c r="Z281" s="78"/>
      <c r="AA281" s="78"/>
      <c r="AB281" s="78"/>
      <c r="AC281" s="78"/>
      <c r="AD281" s="78"/>
      <c r="AE281" s="78"/>
      <c r="AF281" s="78"/>
      <c r="AG281" s="78"/>
      <c r="AH281" s="78"/>
      <c r="AI281" s="78"/>
      <c r="AJ281" s="78"/>
      <c r="AK281" s="78"/>
      <c r="AL281" s="78"/>
      <c r="AM281" s="78"/>
      <c r="AN281" s="78"/>
      <c r="AO281" s="78"/>
      <c r="AP281" s="78"/>
      <c r="AQ281" s="78"/>
      <c r="AR281" s="78"/>
      <c r="AS281" s="78"/>
      <c r="AT281" s="78"/>
      <c r="AU281" s="78"/>
      <c r="AV281" s="78"/>
      <c r="AW281" s="78"/>
      <c r="AX281" s="78"/>
      <c r="AY281" s="78"/>
      <c r="AZ281" s="78"/>
      <c r="BA281" s="78"/>
      <c r="BB281" s="78"/>
      <c r="BC281" s="78"/>
      <c r="BD281" s="78"/>
      <c r="BE281" s="78"/>
      <c r="BF281" s="78"/>
      <c r="BG281" s="78"/>
      <c r="BH281" s="78"/>
      <c r="BI281" s="78"/>
      <c r="BJ281" s="78"/>
      <c r="BK281" s="78"/>
      <c r="BL281" s="78"/>
      <c r="BM281" s="78"/>
      <c r="BN281" s="78"/>
      <c r="BO281" s="78"/>
      <c r="BP281" s="78"/>
      <c r="BQ281" s="78"/>
    </row>
    <row r="282" spans="1:69" x14ac:dyDescent="0.25">
      <c r="A282" s="78"/>
      <c r="B282" s="78"/>
      <c r="C282" s="78"/>
      <c r="D282" s="78"/>
      <c r="E282" s="78"/>
      <c r="F282" s="78"/>
      <c r="G282" s="78"/>
      <c r="H282" s="78"/>
      <c r="I282" s="78"/>
      <c r="J282" s="78"/>
      <c r="K282" s="78"/>
      <c r="L282" s="78"/>
      <c r="M282" s="78"/>
      <c r="N282" s="78"/>
      <c r="O282" s="78"/>
      <c r="P282" s="78"/>
      <c r="Q282" s="78"/>
      <c r="R282" s="78"/>
      <c r="S282" s="78"/>
      <c r="T282" s="78"/>
      <c r="U282" s="78"/>
      <c r="V282" s="78"/>
      <c r="W282" s="78"/>
      <c r="X282" s="78"/>
      <c r="Y282" s="78"/>
      <c r="Z282" s="78"/>
      <c r="AA282" s="78"/>
      <c r="AB282" s="78"/>
      <c r="AC282" s="78"/>
      <c r="AD282" s="78"/>
      <c r="AE282" s="78"/>
      <c r="AF282" s="78"/>
      <c r="AG282" s="78"/>
      <c r="AH282" s="78"/>
      <c r="AI282" s="78"/>
      <c r="AJ282" s="78"/>
      <c r="AK282" s="78"/>
      <c r="AL282" s="78"/>
      <c r="AM282" s="78"/>
      <c r="AN282" s="78"/>
      <c r="AO282" s="78"/>
      <c r="AP282" s="78"/>
      <c r="AQ282" s="78"/>
      <c r="AR282" s="78"/>
      <c r="AS282" s="78"/>
      <c r="AT282" s="78"/>
      <c r="AU282" s="78"/>
      <c r="AV282" s="78"/>
      <c r="AW282" s="78"/>
      <c r="AX282" s="78"/>
      <c r="AY282" s="78"/>
      <c r="AZ282" s="78"/>
      <c r="BA282" s="78"/>
      <c r="BB282" s="78"/>
      <c r="BC282" s="78"/>
      <c r="BD282" s="78"/>
      <c r="BE282" s="78"/>
      <c r="BF282" s="78"/>
      <c r="BG282" s="78"/>
      <c r="BH282" s="78"/>
      <c r="BI282" s="78"/>
      <c r="BJ282" s="78"/>
      <c r="BK282" s="78"/>
      <c r="BL282" s="78"/>
      <c r="BM282" s="78"/>
      <c r="BN282" s="78"/>
      <c r="BO282" s="78"/>
      <c r="BP282" s="78"/>
      <c r="BQ282" s="78"/>
    </row>
    <row r="283" spans="1:69" x14ac:dyDescent="0.25">
      <c r="A283" s="78"/>
      <c r="B283" s="78"/>
      <c r="C283" s="78"/>
      <c r="D283" s="78"/>
      <c r="E283" s="78"/>
      <c r="F283" s="78"/>
      <c r="G283" s="78"/>
      <c r="H283" s="78"/>
      <c r="I283" s="78"/>
      <c r="J283" s="78"/>
      <c r="K283" s="78"/>
      <c r="L283" s="78"/>
      <c r="M283" s="78"/>
      <c r="N283" s="78"/>
      <c r="O283" s="78"/>
      <c r="P283" s="78"/>
      <c r="Q283" s="78"/>
      <c r="R283" s="78"/>
      <c r="S283" s="78"/>
      <c r="T283" s="78"/>
      <c r="U283" s="78"/>
      <c r="V283" s="78"/>
      <c r="W283" s="78"/>
      <c r="X283" s="78"/>
      <c r="Y283" s="78"/>
      <c r="Z283" s="78"/>
      <c r="AA283" s="78"/>
      <c r="AB283" s="78"/>
      <c r="AC283" s="78"/>
      <c r="AD283" s="78"/>
      <c r="AE283" s="78"/>
      <c r="AF283" s="78"/>
      <c r="AG283" s="78"/>
      <c r="AH283" s="78"/>
      <c r="AI283" s="78"/>
      <c r="AJ283" s="78"/>
      <c r="AK283" s="78"/>
      <c r="AL283" s="78"/>
      <c r="AM283" s="78"/>
      <c r="AN283" s="78"/>
      <c r="AO283" s="78"/>
      <c r="AP283" s="78"/>
      <c r="AQ283" s="78"/>
      <c r="AR283" s="78"/>
      <c r="AS283" s="78"/>
      <c r="AT283" s="78"/>
      <c r="AU283" s="78"/>
      <c r="AV283" s="78"/>
      <c r="AW283" s="78"/>
      <c r="AX283" s="78"/>
      <c r="AY283" s="78"/>
      <c r="AZ283" s="78"/>
      <c r="BA283" s="78"/>
      <c r="BB283" s="78"/>
      <c r="BC283" s="78"/>
      <c r="BD283" s="78"/>
      <c r="BE283" s="78"/>
      <c r="BF283" s="78"/>
      <c r="BG283" s="78"/>
      <c r="BH283" s="78"/>
      <c r="BI283" s="78"/>
      <c r="BJ283" s="78"/>
      <c r="BK283" s="78"/>
      <c r="BL283" s="78"/>
      <c r="BM283" s="78"/>
      <c r="BN283" s="78"/>
      <c r="BO283" s="78"/>
      <c r="BP283" s="78"/>
      <c r="BQ283" s="78"/>
    </row>
    <row r="284" spans="1:69" x14ac:dyDescent="0.25">
      <c r="A284" s="78"/>
      <c r="B284" s="78"/>
      <c r="C284" s="78"/>
      <c r="D284" s="78"/>
      <c r="E284" s="78"/>
      <c r="F284" s="78"/>
      <c r="G284" s="78"/>
      <c r="H284" s="78"/>
      <c r="I284" s="78"/>
      <c r="J284" s="78"/>
      <c r="K284" s="78"/>
      <c r="L284" s="78"/>
      <c r="M284" s="78"/>
      <c r="N284" s="78"/>
      <c r="O284" s="78"/>
      <c r="P284" s="78"/>
      <c r="Q284" s="78"/>
      <c r="R284" s="78"/>
      <c r="S284" s="78"/>
      <c r="T284" s="78"/>
      <c r="U284" s="78"/>
      <c r="V284" s="78"/>
      <c r="W284" s="78"/>
      <c r="X284" s="78"/>
      <c r="Y284" s="78"/>
      <c r="Z284" s="78"/>
      <c r="AA284" s="78"/>
      <c r="AB284" s="78"/>
      <c r="AC284" s="78"/>
      <c r="AD284" s="78"/>
      <c r="AE284" s="78"/>
      <c r="AF284" s="78"/>
      <c r="AG284" s="78"/>
      <c r="AH284" s="78"/>
      <c r="AI284" s="78"/>
      <c r="AJ284" s="78"/>
      <c r="AK284" s="78"/>
      <c r="AL284" s="78"/>
      <c r="AM284" s="78"/>
      <c r="AN284" s="78"/>
      <c r="AO284" s="78"/>
      <c r="AP284" s="78"/>
      <c r="AQ284" s="78"/>
      <c r="AR284" s="78"/>
      <c r="AS284" s="78"/>
      <c r="AT284" s="78"/>
      <c r="AU284" s="78"/>
      <c r="AV284" s="78"/>
      <c r="AW284" s="78"/>
      <c r="AX284" s="78"/>
      <c r="AY284" s="78"/>
      <c r="AZ284" s="78"/>
      <c r="BA284" s="78"/>
      <c r="BB284" s="78"/>
      <c r="BC284" s="78"/>
      <c r="BD284" s="78"/>
      <c r="BE284" s="78"/>
      <c r="BF284" s="78"/>
      <c r="BG284" s="78"/>
      <c r="BH284" s="78"/>
      <c r="BI284" s="78"/>
      <c r="BJ284" s="78"/>
      <c r="BK284" s="78"/>
      <c r="BL284" s="78"/>
      <c r="BM284" s="78"/>
      <c r="BN284" s="78"/>
      <c r="BO284" s="78"/>
      <c r="BP284" s="78"/>
      <c r="BQ284" s="78"/>
    </row>
    <row r="285" spans="1:69" x14ac:dyDescent="0.25">
      <c r="A285" s="78"/>
      <c r="B285" s="78"/>
      <c r="C285" s="78"/>
      <c r="D285" s="78"/>
      <c r="E285" s="78"/>
      <c r="F285" s="78"/>
      <c r="G285" s="78"/>
      <c r="H285" s="78"/>
      <c r="I285" s="78"/>
      <c r="J285" s="78"/>
      <c r="K285" s="78"/>
      <c r="L285" s="78"/>
      <c r="M285" s="78"/>
      <c r="N285" s="78"/>
      <c r="O285" s="78"/>
      <c r="P285" s="78"/>
      <c r="Q285" s="78"/>
      <c r="R285" s="78"/>
      <c r="S285" s="78"/>
      <c r="T285" s="78"/>
      <c r="U285" s="78"/>
      <c r="V285" s="78"/>
      <c r="W285" s="78"/>
      <c r="X285" s="78"/>
      <c r="Y285" s="78"/>
      <c r="Z285" s="78"/>
      <c r="AA285" s="78"/>
      <c r="AB285" s="78"/>
      <c r="AC285" s="78"/>
      <c r="AD285" s="78"/>
      <c r="AE285" s="78"/>
      <c r="AF285" s="78"/>
      <c r="AG285" s="78"/>
      <c r="AH285" s="78"/>
      <c r="AI285" s="78"/>
      <c r="AJ285" s="78"/>
      <c r="AK285" s="78"/>
      <c r="AL285" s="78"/>
      <c r="AM285" s="78"/>
      <c r="AN285" s="78"/>
      <c r="AO285" s="78"/>
      <c r="AP285" s="78"/>
      <c r="AQ285" s="78"/>
      <c r="AR285" s="78"/>
      <c r="AS285" s="78"/>
      <c r="AT285" s="78"/>
      <c r="AU285" s="78"/>
      <c r="AV285" s="78"/>
      <c r="AW285" s="78"/>
      <c r="AX285" s="78"/>
      <c r="AY285" s="78"/>
      <c r="AZ285" s="78"/>
      <c r="BA285" s="78"/>
      <c r="BB285" s="78"/>
      <c r="BC285" s="78"/>
      <c r="BD285" s="78"/>
      <c r="BE285" s="78"/>
      <c r="BF285" s="78"/>
      <c r="BG285" s="78"/>
      <c r="BH285" s="78"/>
      <c r="BI285" s="78"/>
      <c r="BJ285" s="78"/>
      <c r="BK285" s="78"/>
      <c r="BL285" s="78"/>
      <c r="BM285" s="78"/>
      <c r="BN285" s="78"/>
      <c r="BO285" s="78"/>
      <c r="BP285" s="78"/>
      <c r="BQ285" s="78"/>
    </row>
    <row r="286" spans="1:69" x14ac:dyDescent="0.25">
      <c r="A286" s="78"/>
      <c r="B286" s="78"/>
      <c r="C286" s="78"/>
      <c r="D286" s="78"/>
      <c r="E286" s="78"/>
      <c r="F286" s="78"/>
      <c r="G286" s="78"/>
      <c r="H286" s="78"/>
      <c r="I286" s="78"/>
      <c r="J286" s="78"/>
      <c r="K286" s="78"/>
      <c r="L286" s="78"/>
      <c r="M286" s="78"/>
      <c r="N286" s="78"/>
      <c r="O286" s="78"/>
      <c r="P286" s="78"/>
      <c r="Q286" s="78"/>
      <c r="R286" s="78"/>
      <c r="S286" s="78"/>
      <c r="T286" s="78"/>
      <c r="U286" s="78"/>
      <c r="V286" s="78"/>
      <c r="W286" s="78"/>
      <c r="X286" s="78"/>
      <c r="Y286" s="78"/>
      <c r="Z286" s="78"/>
      <c r="AA286" s="78"/>
      <c r="AB286" s="78"/>
      <c r="AC286" s="78"/>
      <c r="AD286" s="78"/>
      <c r="AE286" s="78"/>
      <c r="AF286" s="78"/>
      <c r="AG286" s="78"/>
      <c r="AH286" s="78"/>
      <c r="AI286" s="78"/>
      <c r="AJ286" s="78"/>
      <c r="AK286" s="78"/>
      <c r="AL286" s="78"/>
      <c r="AM286" s="78"/>
      <c r="AN286" s="78"/>
      <c r="AO286" s="78"/>
      <c r="AP286" s="78"/>
      <c r="AQ286" s="78"/>
      <c r="AR286" s="78"/>
      <c r="AS286" s="78"/>
      <c r="AT286" s="78"/>
      <c r="AU286" s="78"/>
      <c r="AV286" s="78"/>
      <c r="AW286" s="78"/>
      <c r="AX286" s="78"/>
      <c r="AY286" s="78"/>
      <c r="AZ286" s="78"/>
      <c r="BA286" s="78"/>
      <c r="BB286" s="78"/>
      <c r="BC286" s="78"/>
      <c r="BD286" s="78"/>
      <c r="BE286" s="78"/>
      <c r="BF286" s="78"/>
      <c r="BG286" s="78"/>
      <c r="BH286" s="78"/>
      <c r="BI286" s="78"/>
      <c r="BJ286" s="78"/>
      <c r="BK286" s="78"/>
      <c r="BL286" s="78"/>
      <c r="BM286" s="78"/>
      <c r="BN286" s="78"/>
      <c r="BO286" s="78"/>
      <c r="BP286" s="78"/>
      <c r="BQ286" s="78"/>
    </row>
    <row r="287" spans="1:69" x14ac:dyDescent="0.25">
      <c r="A287" s="78"/>
      <c r="B287" s="78"/>
      <c r="C287" s="78"/>
      <c r="D287" s="78"/>
      <c r="E287" s="78"/>
      <c r="F287" s="78"/>
      <c r="G287" s="78"/>
      <c r="H287" s="78"/>
      <c r="I287" s="78"/>
      <c r="J287" s="78"/>
      <c r="K287" s="78"/>
      <c r="L287" s="78"/>
      <c r="M287" s="78"/>
      <c r="N287" s="78"/>
      <c r="O287" s="78"/>
      <c r="P287" s="78"/>
      <c r="Q287" s="78"/>
      <c r="R287" s="78"/>
      <c r="S287" s="78"/>
      <c r="T287" s="78"/>
      <c r="U287" s="78"/>
      <c r="V287" s="78"/>
      <c r="W287" s="78"/>
      <c r="X287" s="78"/>
      <c r="Y287" s="78"/>
      <c r="Z287" s="78"/>
      <c r="AA287" s="78"/>
      <c r="AB287" s="78"/>
      <c r="AC287" s="78"/>
      <c r="AD287" s="78"/>
      <c r="AE287" s="78"/>
      <c r="AF287" s="78"/>
      <c r="AG287" s="78"/>
      <c r="AH287" s="78"/>
      <c r="AI287" s="78"/>
      <c r="AJ287" s="78"/>
      <c r="AK287" s="78"/>
      <c r="AL287" s="78"/>
      <c r="AM287" s="78"/>
      <c r="AN287" s="78"/>
      <c r="AO287" s="78"/>
      <c r="AP287" s="78"/>
      <c r="AQ287" s="78"/>
      <c r="AR287" s="78"/>
      <c r="AS287" s="78"/>
      <c r="AT287" s="78"/>
      <c r="AU287" s="78"/>
      <c r="AV287" s="78"/>
      <c r="AW287" s="78"/>
      <c r="AX287" s="78"/>
      <c r="AY287" s="78"/>
      <c r="AZ287" s="78"/>
      <c r="BA287" s="78"/>
      <c r="BB287" s="78"/>
      <c r="BC287" s="78"/>
      <c r="BD287" s="78"/>
      <c r="BE287" s="78"/>
      <c r="BF287" s="78"/>
      <c r="BG287" s="78"/>
      <c r="BH287" s="78"/>
      <c r="BI287" s="78"/>
      <c r="BJ287" s="78"/>
      <c r="BK287" s="78"/>
      <c r="BL287" s="78"/>
      <c r="BM287" s="78"/>
      <c r="BN287" s="78"/>
      <c r="BO287" s="78"/>
      <c r="BP287" s="78"/>
      <c r="BQ287" s="78"/>
    </row>
    <row r="288" spans="1:69" x14ac:dyDescent="0.25">
      <c r="A288" s="78"/>
      <c r="B288" s="78"/>
      <c r="C288" s="78"/>
      <c r="D288" s="78"/>
      <c r="E288" s="78"/>
      <c r="F288" s="78"/>
      <c r="G288" s="78"/>
      <c r="H288" s="78"/>
      <c r="I288" s="78"/>
      <c r="J288" s="78"/>
      <c r="K288" s="78"/>
      <c r="L288" s="78"/>
      <c r="M288" s="78"/>
      <c r="N288" s="78"/>
      <c r="O288" s="78"/>
      <c r="P288" s="78"/>
      <c r="Q288" s="78"/>
      <c r="R288" s="78"/>
      <c r="S288" s="78"/>
      <c r="T288" s="78"/>
      <c r="U288" s="78"/>
      <c r="V288" s="78"/>
      <c r="W288" s="78"/>
      <c r="X288" s="78"/>
      <c r="Y288" s="78"/>
      <c r="Z288" s="78"/>
      <c r="AA288" s="78"/>
      <c r="AB288" s="78"/>
      <c r="AC288" s="78"/>
      <c r="AD288" s="78"/>
      <c r="AE288" s="78"/>
      <c r="AF288" s="78"/>
      <c r="AG288" s="78"/>
      <c r="AH288" s="78"/>
      <c r="AI288" s="78"/>
      <c r="AJ288" s="78"/>
      <c r="AK288" s="78"/>
      <c r="AL288" s="78"/>
      <c r="AM288" s="78"/>
      <c r="AN288" s="78"/>
      <c r="AO288" s="78"/>
      <c r="AP288" s="78"/>
      <c r="AQ288" s="78"/>
      <c r="AR288" s="78"/>
      <c r="AS288" s="78"/>
      <c r="AT288" s="78"/>
      <c r="AU288" s="78"/>
      <c r="AV288" s="78"/>
      <c r="AW288" s="78"/>
      <c r="AX288" s="78"/>
      <c r="AY288" s="78"/>
      <c r="AZ288" s="78"/>
      <c r="BA288" s="78"/>
      <c r="BB288" s="78"/>
      <c r="BC288" s="78"/>
      <c r="BD288" s="78"/>
      <c r="BE288" s="78"/>
      <c r="BF288" s="78"/>
      <c r="BG288" s="78"/>
      <c r="BH288" s="78"/>
      <c r="BI288" s="78"/>
      <c r="BJ288" s="78"/>
      <c r="BK288" s="78"/>
      <c r="BL288" s="78"/>
      <c r="BM288" s="78"/>
      <c r="BN288" s="78"/>
      <c r="BO288" s="78"/>
      <c r="BP288" s="78"/>
      <c r="BQ288" s="78"/>
    </row>
    <row r="289" spans="1:69" x14ac:dyDescent="0.25">
      <c r="A289" s="78"/>
      <c r="B289" s="78"/>
      <c r="C289" s="78"/>
      <c r="D289" s="78"/>
      <c r="E289" s="78"/>
      <c r="F289" s="78"/>
      <c r="G289" s="78"/>
      <c r="H289" s="78"/>
      <c r="I289" s="78"/>
      <c r="J289" s="78"/>
      <c r="K289" s="78"/>
      <c r="L289" s="78"/>
      <c r="M289" s="78"/>
      <c r="N289" s="78"/>
      <c r="O289" s="78"/>
      <c r="P289" s="78"/>
      <c r="Q289" s="78"/>
      <c r="R289" s="78"/>
      <c r="S289" s="78"/>
      <c r="T289" s="78"/>
      <c r="U289" s="78"/>
      <c r="V289" s="78"/>
      <c r="W289" s="78"/>
      <c r="X289" s="78"/>
      <c r="Y289" s="78"/>
      <c r="Z289" s="78"/>
      <c r="AA289" s="78"/>
      <c r="AB289" s="78"/>
      <c r="AC289" s="78"/>
      <c r="AD289" s="78"/>
      <c r="AE289" s="78"/>
      <c r="AF289" s="78"/>
      <c r="AG289" s="78"/>
      <c r="AH289" s="78"/>
      <c r="AI289" s="78"/>
      <c r="AJ289" s="78"/>
      <c r="AK289" s="78"/>
      <c r="AL289" s="78"/>
      <c r="AM289" s="78"/>
      <c r="AN289" s="78"/>
      <c r="AO289" s="78"/>
      <c r="AP289" s="78"/>
      <c r="AQ289" s="78"/>
      <c r="AR289" s="78"/>
      <c r="AS289" s="78"/>
      <c r="AT289" s="78"/>
      <c r="AU289" s="78"/>
      <c r="AV289" s="78"/>
      <c r="AW289" s="78"/>
      <c r="AX289" s="78"/>
      <c r="AY289" s="78"/>
      <c r="AZ289" s="78"/>
      <c r="BA289" s="78"/>
      <c r="BB289" s="78"/>
      <c r="BC289" s="78"/>
      <c r="BD289" s="78"/>
      <c r="BE289" s="78"/>
      <c r="BF289" s="78"/>
      <c r="BG289" s="78"/>
      <c r="BH289" s="78"/>
      <c r="BI289" s="78"/>
      <c r="BJ289" s="78"/>
      <c r="BK289" s="78"/>
      <c r="BL289" s="78"/>
      <c r="BM289" s="78"/>
      <c r="BN289" s="78"/>
      <c r="BO289" s="78"/>
      <c r="BP289" s="78"/>
      <c r="BQ289" s="78"/>
    </row>
    <row r="290" spans="1:69" x14ac:dyDescent="0.25">
      <c r="A290" s="78"/>
      <c r="B290" s="78"/>
      <c r="C290" s="78"/>
      <c r="D290" s="78"/>
      <c r="E290" s="78"/>
      <c r="F290" s="78"/>
      <c r="G290" s="78"/>
      <c r="H290" s="78"/>
      <c r="I290" s="78"/>
      <c r="J290" s="78"/>
      <c r="K290" s="78"/>
      <c r="L290" s="78"/>
      <c r="M290" s="78"/>
      <c r="N290" s="78"/>
      <c r="O290" s="78"/>
      <c r="P290" s="78"/>
      <c r="Q290" s="78"/>
      <c r="R290" s="78"/>
      <c r="S290" s="78"/>
      <c r="T290" s="78"/>
      <c r="U290" s="78"/>
      <c r="V290" s="78"/>
      <c r="W290" s="78"/>
      <c r="X290" s="78"/>
      <c r="Y290" s="78"/>
      <c r="Z290" s="78"/>
      <c r="AA290" s="78"/>
      <c r="AB290" s="78"/>
      <c r="AC290" s="78"/>
      <c r="AD290" s="78"/>
      <c r="AE290" s="78"/>
      <c r="AF290" s="78"/>
      <c r="AG290" s="78"/>
      <c r="AH290" s="78"/>
      <c r="AI290" s="78"/>
      <c r="AJ290" s="78"/>
      <c r="AK290" s="78"/>
      <c r="AL290" s="78"/>
      <c r="AM290" s="78"/>
      <c r="AN290" s="78"/>
      <c r="AO290" s="78"/>
      <c r="AP290" s="78"/>
      <c r="AQ290" s="78"/>
      <c r="AR290" s="78"/>
      <c r="AS290" s="78"/>
      <c r="AT290" s="78"/>
      <c r="AU290" s="78"/>
      <c r="AV290" s="78"/>
      <c r="AW290" s="78"/>
      <c r="AX290" s="78"/>
      <c r="AY290" s="78"/>
      <c r="AZ290" s="78"/>
      <c r="BA290" s="78"/>
      <c r="BB290" s="78"/>
      <c r="BC290" s="78"/>
      <c r="BD290" s="78"/>
      <c r="BE290" s="78"/>
      <c r="BF290" s="78"/>
      <c r="BG290" s="78"/>
      <c r="BH290" s="78"/>
      <c r="BI290" s="78"/>
      <c r="BJ290" s="78"/>
      <c r="BK290" s="78"/>
      <c r="BL290" s="78"/>
      <c r="BM290" s="78"/>
      <c r="BN290" s="78"/>
      <c r="BO290" s="78"/>
      <c r="BP290" s="78"/>
      <c r="BQ290" s="78"/>
    </row>
    <row r="291" spans="1:69" x14ac:dyDescent="0.25">
      <c r="A291" s="78"/>
      <c r="B291" s="78"/>
      <c r="C291" s="78"/>
      <c r="D291" s="78"/>
      <c r="E291" s="78"/>
      <c r="F291" s="78"/>
      <c r="G291" s="78"/>
      <c r="H291" s="78"/>
      <c r="I291" s="78"/>
      <c r="J291" s="78"/>
      <c r="K291" s="78"/>
      <c r="L291" s="78"/>
      <c r="M291" s="78"/>
      <c r="N291" s="78"/>
      <c r="O291" s="78"/>
      <c r="P291" s="78"/>
      <c r="Q291" s="78"/>
      <c r="R291" s="78"/>
      <c r="S291" s="78"/>
      <c r="T291" s="78"/>
      <c r="U291" s="78"/>
      <c r="V291" s="78"/>
      <c r="W291" s="78"/>
      <c r="X291" s="78"/>
      <c r="Y291" s="78"/>
      <c r="Z291" s="78"/>
      <c r="AA291" s="78"/>
      <c r="AB291" s="78"/>
      <c r="AC291" s="78"/>
      <c r="AD291" s="78"/>
      <c r="AE291" s="78"/>
      <c r="AF291" s="78"/>
      <c r="AG291" s="78"/>
      <c r="AH291" s="78"/>
      <c r="AI291" s="78"/>
      <c r="AJ291" s="78"/>
      <c r="AK291" s="78"/>
      <c r="AL291" s="78"/>
      <c r="AM291" s="78"/>
      <c r="AN291" s="78"/>
      <c r="AO291" s="78"/>
      <c r="AP291" s="78"/>
      <c r="AQ291" s="78"/>
      <c r="AR291" s="78"/>
      <c r="AS291" s="78"/>
      <c r="AT291" s="78"/>
      <c r="AU291" s="78"/>
      <c r="AV291" s="78"/>
      <c r="AW291" s="78"/>
      <c r="AX291" s="78"/>
      <c r="AY291" s="78"/>
      <c r="AZ291" s="78"/>
      <c r="BA291" s="78"/>
      <c r="BB291" s="78"/>
      <c r="BC291" s="78"/>
      <c r="BD291" s="78"/>
      <c r="BE291" s="78"/>
      <c r="BF291" s="78"/>
      <c r="BG291" s="78"/>
      <c r="BH291" s="78"/>
      <c r="BI291" s="78"/>
      <c r="BJ291" s="78"/>
      <c r="BK291" s="78"/>
      <c r="BL291" s="78"/>
      <c r="BM291" s="78"/>
      <c r="BN291" s="78"/>
      <c r="BO291" s="78"/>
      <c r="BP291" s="78"/>
      <c r="BQ291" s="78"/>
    </row>
    <row r="292" spans="1:69" x14ac:dyDescent="0.25">
      <c r="A292" s="78"/>
      <c r="B292" s="78"/>
      <c r="C292" s="78"/>
      <c r="D292" s="78"/>
      <c r="E292" s="78"/>
      <c r="F292" s="78"/>
      <c r="G292" s="78"/>
      <c r="H292" s="78"/>
      <c r="I292" s="78"/>
      <c r="J292" s="78"/>
      <c r="K292" s="78"/>
      <c r="L292" s="78"/>
      <c r="M292" s="78"/>
      <c r="N292" s="78"/>
      <c r="O292" s="78"/>
      <c r="P292" s="78"/>
      <c r="Q292" s="78"/>
      <c r="R292" s="78"/>
      <c r="S292" s="78"/>
      <c r="T292" s="78"/>
      <c r="U292" s="78"/>
      <c r="V292" s="78"/>
      <c r="W292" s="78"/>
      <c r="X292" s="78"/>
      <c r="Y292" s="78"/>
      <c r="Z292" s="78"/>
      <c r="AA292" s="78"/>
      <c r="AB292" s="78"/>
      <c r="AC292" s="78"/>
      <c r="AD292" s="78"/>
      <c r="AE292" s="78"/>
      <c r="AF292" s="78"/>
      <c r="AG292" s="78"/>
      <c r="AH292" s="78"/>
      <c r="AI292" s="78"/>
      <c r="AJ292" s="78"/>
      <c r="AK292" s="78"/>
      <c r="AL292" s="78"/>
      <c r="AM292" s="78"/>
      <c r="AN292" s="78"/>
      <c r="AO292" s="78"/>
      <c r="AP292" s="78"/>
      <c r="AQ292" s="78"/>
      <c r="AR292" s="78"/>
      <c r="AS292" s="78"/>
      <c r="AT292" s="78"/>
      <c r="AU292" s="78"/>
      <c r="AV292" s="78"/>
      <c r="AW292" s="78"/>
      <c r="AX292" s="78"/>
      <c r="AY292" s="78"/>
      <c r="AZ292" s="78"/>
      <c r="BA292" s="78"/>
      <c r="BB292" s="78"/>
      <c r="BC292" s="78"/>
      <c r="BD292" s="78"/>
      <c r="BE292" s="78"/>
      <c r="BF292" s="78"/>
      <c r="BG292" s="78"/>
      <c r="BH292" s="78"/>
      <c r="BI292" s="78"/>
      <c r="BJ292" s="78"/>
      <c r="BK292" s="78"/>
      <c r="BL292" s="78"/>
      <c r="BM292" s="78"/>
      <c r="BN292" s="78"/>
      <c r="BO292" s="78"/>
      <c r="BP292" s="78"/>
      <c r="BQ292" s="78"/>
    </row>
    <row r="293" spans="1:69" x14ac:dyDescent="0.25">
      <c r="A293" s="78"/>
      <c r="B293" s="78"/>
      <c r="C293" s="78"/>
      <c r="D293" s="78"/>
      <c r="E293" s="78"/>
      <c r="F293" s="78"/>
      <c r="G293" s="78"/>
      <c r="H293" s="78"/>
      <c r="I293" s="78"/>
      <c r="J293" s="78"/>
      <c r="K293" s="78"/>
      <c r="L293" s="78"/>
      <c r="M293" s="78"/>
      <c r="N293" s="78"/>
      <c r="O293" s="78"/>
      <c r="P293" s="78"/>
      <c r="Q293" s="78"/>
      <c r="R293" s="78"/>
      <c r="S293" s="78"/>
      <c r="T293" s="78"/>
      <c r="U293" s="78"/>
      <c r="V293" s="78"/>
      <c r="W293" s="78"/>
      <c r="X293" s="78"/>
      <c r="Y293" s="78"/>
      <c r="Z293" s="78"/>
      <c r="AA293" s="78"/>
      <c r="AB293" s="78"/>
      <c r="AC293" s="78"/>
      <c r="AD293" s="78"/>
      <c r="AE293" s="78"/>
      <c r="AF293" s="78"/>
      <c r="AG293" s="78"/>
      <c r="AH293" s="78"/>
      <c r="AI293" s="78"/>
      <c r="AJ293" s="78"/>
      <c r="AK293" s="78"/>
      <c r="AL293" s="78"/>
      <c r="AM293" s="78"/>
      <c r="AN293" s="78"/>
      <c r="AO293" s="78"/>
      <c r="AP293" s="78"/>
      <c r="AQ293" s="78"/>
      <c r="AR293" s="78"/>
      <c r="AS293" s="78"/>
      <c r="AT293" s="78"/>
      <c r="AU293" s="78"/>
      <c r="AV293" s="78"/>
      <c r="AW293" s="78"/>
      <c r="AX293" s="78"/>
      <c r="AY293" s="78"/>
      <c r="AZ293" s="78"/>
      <c r="BA293" s="78"/>
      <c r="BB293" s="78"/>
      <c r="BC293" s="78"/>
      <c r="BD293" s="78"/>
      <c r="BE293" s="78"/>
      <c r="BF293" s="78"/>
      <c r="BG293" s="78"/>
      <c r="BH293" s="78"/>
      <c r="BI293" s="78"/>
      <c r="BJ293" s="78"/>
      <c r="BK293" s="78"/>
      <c r="BL293" s="78"/>
      <c r="BM293" s="78"/>
      <c r="BN293" s="78"/>
      <c r="BO293" s="78"/>
      <c r="BP293" s="78"/>
      <c r="BQ293" s="78"/>
    </row>
    <row r="294" spans="1:69" x14ac:dyDescent="0.25">
      <c r="A294" s="78"/>
      <c r="B294" s="78"/>
      <c r="C294" s="78"/>
      <c r="D294" s="78"/>
      <c r="E294" s="78"/>
      <c r="F294" s="78"/>
      <c r="G294" s="78"/>
      <c r="H294" s="78"/>
      <c r="I294" s="78"/>
      <c r="J294" s="78"/>
      <c r="K294" s="78"/>
      <c r="L294" s="78"/>
      <c r="M294" s="78"/>
      <c r="N294" s="78"/>
      <c r="O294" s="78"/>
      <c r="P294" s="78"/>
      <c r="Q294" s="78"/>
      <c r="R294" s="78"/>
      <c r="S294" s="78"/>
      <c r="T294" s="78"/>
      <c r="U294" s="78"/>
      <c r="V294" s="78"/>
      <c r="W294" s="78"/>
      <c r="X294" s="78"/>
      <c r="Y294" s="78"/>
      <c r="Z294" s="78"/>
      <c r="AA294" s="78"/>
      <c r="AB294" s="78"/>
      <c r="AC294" s="78"/>
      <c r="AD294" s="78"/>
      <c r="AE294" s="78"/>
      <c r="AF294" s="78"/>
      <c r="AG294" s="78"/>
      <c r="AH294" s="78"/>
      <c r="AI294" s="78"/>
      <c r="AJ294" s="78"/>
      <c r="AK294" s="78"/>
      <c r="AL294" s="78"/>
      <c r="AM294" s="78"/>
      <c r="AN294" s="78"/>
      <c r="AO294" s="78"/>
      <c r="AP294" s="78"/>
      <c r="AQ294" s="78"/>
      <c r="AR294" s="78"/>
      <c r="AS294" s="78"/>
      <c r="AT294" s="78"/>
      <c r="AU294" s="78"/>
      <c r="AV294" s="78"/>
      <c r="AW294" s="78"/>
      <c r="AX294" s="78"/>
      <c r="AY294" s="78"/>
      <c r="AZ294" s="78"/>
      <c r="BA294" s="78"/>
      <c r="BB294" s="78"/>
      <c r="BC294" s="78"/>
      <c r="BD294" s="78"/>
      <c r="BE294" s="78"/>
      <c r="BF294" s="78"/>
      <c r="BG294" s="78"/>
      <c r="BH294" s="78"/>
      <c r="BI294" s="78"/>
      <c r="BJ294" s="78"/>
      <c r="BK294" s="78"/>
      <c r="BL294" s="78"/>
      <c r="BM294" s="78"/>
      <c r="BN294" s="78"/>
      <c r="BO294" s="78"/>
      <c r="BP294" s="78"/>
      <c r="BQ294" s="78"/>
    </row>
    <row r="295" spans="1:69" x14ac:dyDescent="0.25">
      <c r="A295" s="78"/>
      <c r="B295" s="78"/>
      <c r="C295" s="78"/>
      <c r="D295" s="78"/>
      <c r="E295" s="78"/>
      <c r="F295" s="78"/>
      <c r="G295" s="78"/>
      <c r="H295" s="78"/>
      <c r="I295" s="78"/>
      <c r="J295" s="78"/>
      <c r="K295" s="78"/>
      <c r="L295" s="78"/>
      <c r="M295" s="78"/>
      <c r="N295" s="78"/>
      <c r="O295" s="78"/>
      <c r="P295" s="78"/>
      <c r="Q295" s="78"/>
      <c r="R295" s="78"/>
      <c r="S295" s="78"/>
      <c r="T295" s="78"/>
      <c r="U295" s="78"/>
      <c r="V295" s="78"/>
      <c r="W295" s="78"/>
      <c r="X295" s="78"/>
      <c r="Y295" s="78"/>
      <c r="Z295" s="78"/>
      <c r="AA295" s="78"/>
      <c r="AB295" s="78"/>
      <c r="AC295" s="78"/>
      <c r="AD295" s="78"/>
      <c r="AE295" s="78"/>
      <c r="AF295" s="78"/>
      <c r="AG295" s="78"/>
      <c r="AH295" s="78"/>
      <c r="AI295" s="78"/>
      <c r="AJ295" s="78"/>
      <c r="AK295" s="78"/>
      <c r="AL295" s="78"/>
      <c r="AM295" s="78"/>
      <c r="AN295" s="78"/>
      <c r="AO295" s="78"/>
      <c r="AP295" s="78"/>
      <c r="AQ295" s="78"/>
      <c r="AR295" s="78"/>
      <c r="AS295" s="78"/>
      <c r="AT295" s="78"/>
      <c r="AU295" s="78"/>
      <c r="AV295" s="78"/>
      <c r="AW295" s="78"/>
      <c r="AX295" s="78"/>
      <c r="AY295" s="78"/>
      <c r="AZ295" s="78"/>
      <c r="BA295" s="78"/>
      <c r="BB295" s="78"/>
      <c r="BC295" s="78"/>
      <c r="BD295" s="78"/>
      <c r="BE295" s="78"/>
      <c r="BF295" s="78"/>
      <c r="BG295" s="78"/>
      <c r="BH295" s="78"/>
      <c r="BI295" s="78"/>
      <c r="BJ295" s="78"/>
      <c r="BK295" s="78"/>
      <c r="BL295" s="78"/>
      <c r="BM295" s="78"/>
      <c r="BN295" s="78"/>
      <c r="BO295" s="78"/>
      <c r="BP295" s="78"/>
      <c r="BQ295" s="78"/>
    </row>
    <row r="296" spans="1:69" x14ac:dyDescent="0.25">
      <c r="A296" s="78"/>
      <c r="B296" s="78"/>
      <c r="C296" s="78"/>
      <c r="D296" s="78"/>
      <c r="E296" s="78"/>
      <c r="F296" s="78"/>
      <c r="G296" s="78"/>
      <c r="H296" s="78"/>
      <c r="I296" s="78"/>
      <c r="J296" s="78"/>
      <c r="K296" s="78"/>
      <c r="L296" s="78"/>
      <c r="M296" s="78"/>
      <c r="N296" s="78"/>
      <c r="O296" s="78"/>
      <c r="P296" s="78"/>
      <c r="Q296" s="78"/>
      <c r="R296" s="78"/>
      <c r="S296" s="78"/>
      <c r="T296" s="78"/>
      <c r="U296" s="78"/>
      <c r="V296" s="78"/>
      <c r="W296" s="78"/>
      <c r="X296" s="78"/>
      <c r="Y296" s="78"/>
      <c r="Z296" s="78"/>
      <c r="AA296" s="78"/>
      <c r="AB296" s="78"/>
      <c r="AC296" s="78"/>
      <c r="AD296" s="78"/>
      <c r="AE296" s="78"/>
      <c r="AF296" s="78"/>
      <c r="AG296" s="78"/>
      <c r="AH296" s="78"/>
      <c r="AI296" s="78"/>
      <c r="AJ296" s="78"/>
      <c r="AK296" s="78"/>
      <c r="AL296" s="78"/>
      <c r="AM296" s="78"/>
      <c r="AN296" s="78"/>
      <c r="AO296" s="78"/>
      <c r="AP296" s="78"/>
      <c r="AQ296" s="78"/>
      <c r="AR296" s="78"/>
      <c r="AS296" s="78"/>
      <c r="AT296" s="78"/>
      <c r="AU296" s="78"/>
      <c r="AV296" s="78"/>
      <c r="AW296" s="78"/>
      <c r="AX296" s="78"/>
      <c r="AY296" s="78"/>
      <c r="AZ296" s="78"/>
      <c r="BA296" s="78"/>
      <c r="BB296" s="78"/>
      <c r="BC296" s="78"/>
      <c r="BD296" s="78"/>
      <c r="BE296" s="78"/>
      <c r="BF296" s="78"/>
      <c r="BG296" s="78"/>
      <c r="BH296" s="78"/>
      <c r="BI296" s="78"/>
      <c r="BJ296" s="78"/>
      <c r="BK296" s="78"/>
      <c r="BL296" s="78"/>
      <c r="BM296" s="78"/>
      <c r="BN296" s="78"/>
      <c r="BO296" s="78"/>
      <c r="BP296" s="78"/>
      <c r="BQ296" s="78"/>
    </row>
    <row r="297" spans="1:69" x14ac:dyDescent="0.25">
      <c r="A297" s="78"/>
      <c r="B297" s="78"/>
      <c r="C297" s="78"/>
      <c r="D297" s="78"/>
      <c r="E297" s="78"/>
      <c r="F297" s="78"/>
      <c r="G297" s="78"/>
      <c r="H297" s="78"/>
      <c r="I297" s="78"/>
      <c r="J297" s="78"/>
      <c r="K297" s="78"/>
      <c r="L297" s="78"/>
      <c r="M297" s="78"/>
      <c r="N297" s="78"/>
      <c r="O297" s="78"/>
      <c r="P297" s="78"/>
      <c r="Q297" s="78"/>
      <c r="R297" s="78"/>
      <c r="S297" s="78"/>
      <c r="T297" s="78"/>
      <c r="U297" s="78"/>
      <c r="V297" s="78"/>
      <c r="W297" s="78"/>
      <c r="X297" s="78"/>
      <c r="Y297" s="78"/>
      <c r="Z297" s="78"/>
      <c r="AA297" s="78"/>
      <c r="AB297" s="78"/>
      <c r="AC297" s="78"/>
      <c r="AD297" s="78"/>
      <c r="AE297" s="78"/>
      <c r="AF297" s="78"/>
      <c r="AG297" s="78"/>
      <c r="AH297" s="78"/>
      <c r="AI297" s="78"/>
      <c r="AJ297" s="78"/>
      <c r="AK297" s="78"/>
      <c r="AL297" s="78"/>
      <c r="AM297" s="78"/>
      <c r="AN297" s="78"/>
      <c r="AO297" s="78"/>
      <c r="AP297" s="78"/>
      <c r="AQ297" s="78"/>
      <c r="AR297" s="78"/>
      <c r="AS297" s="78"/>
      <c r="AT297" s="78"/>
      <c r="AU297" s="78"/>
      <c r="AV297" s="78"/>
      <c r="AW297" s="78"/>
      <c r="AX297" s="78"/>
      <c r="AY297" s="78"/>
      <c r="AZ297" s="78"/>
      <c r="BA297" s="78"/>
      <c r="BB297" s="78"/>
      <c r="BC297" s="78"/>
      <c r="BD297" s="78"/>
      <c r="BE297" s="78"/>
      <c r="BF297" s="78"/>
      <c r="BG297" s="78"/>
      <c r="BH297" s="78"/>
      <c r="BI297" s="78"/>
      <c r="BJ297" s="78"/>
      <c r="BK297" s="78"/>
      <c r="BL297" s="78"/>
      <c r="BM297" s="78"/>
      <c r="BN297" s="78"/>
      <c r="BO297" s="78"/>
      <c r="BP297" s="78"/>
      <c r="BQ297" s="78"/>
    </row>
    <row r="298" spans="1:69" x14ac:dyDescent="0.25">
      <c r="A298" s="78"/>
      <c r="B298" s="78"/>
      <c r="C298" s="78"/>
      <c r="D298" s="78"/>
      <c r="E298" s="78"/>
      <c r="F298" s="78"/>
      <c r="G298" s="78"/>
      <c r="H298" s="78"/>
      <c r="I298" s="78"/>
      <c r="J298" s="78"/>
      <c r="K298" s="78"/>
      <c r="L298" s="78"/>
      <c r="M298" s="78"/>
      <c r="N298" s="78"/>
      <c r="O298" s="78"/>
      <c r="P298" s="78"/>
      <c r="Q298" s="78"/>
      <c r="R298" s="78"/>
      <c r="S298" s="78"/>
      <c r="T298" s="78"/>
      <c r="U298" s="78"/>
      <c r="V298" s="78"/>
      <c r="W298" s="78"/>
      <c r="X298" s="78"/>
      <c r="Y298" s="78"/>
      <c r="Z298" s="78"/>
      <c r="AA298" s="78"/>
      <c r="AB298" s="78"/>
      <c r="AC298" s="78"/>
      <c r="AD298" s="78"/>
      <c r="AE298" s="78"/>
      <c r="AF298" s="78"/>
      <c r="AG298" s="78"/>
      <c r="AH298" s="78"/>
      <c r="AI298" s="78"/>
      <c r="AJ298" s="78"/>
      <c r="AK298" s="78"/>
      <c r="AL298" s="78"/>
      <c r="AM298" s="78"/>
      <c r="AN298" s="78"/>
      <c r="AO298" s="78"/>
      <c r="AP298" s="78"/>
      <c r="AQ298" s="78"/>
      <c r="AR298" s="78"/>
      <c r="AS298" s="78"/>
      <c r="AT298" s="78"/>
      <c r="AU298" s="78"/>
      <c r="AV298" s="78"/>
      <c r="AW298" s="78"/>
      <c r="AX298" s="78"/>
      <c r="AY298" s="78"/>
      <c r="AZ298" s="78"/>
      <c r="BA298" s="78"/>
      <c r="BB298" s="78"/>
      <c r="BC298" s="78"/>
      <c r="BD298" s="78"/>
      <c r="BE298" s="78"/>
      <c r="BF298" s="78"/>
      <c r="BG298" s="78"/>
      <c r="BH298" s="78"/>
      <c r="BI298" s="78"/>
      <c r="BJ298" s="78"/>
      <c r="BK298" s="78"/>
      <c r="BL298" s="78"/>
      <c r="BM298" s="78"/>
      <c r="BN298" s="78"/>
      <c r="BO298" s="78"/>
      <c r="BP298" s="78"/>
      <c r="BQ298" s="78"/>
    </row>
    <row r="299" spans="1:69" x14ac:dyDescent="0.25">
      <c r="A299" s="78"/>
      <c r="B299" s="78"/>
      <c r="C299" s="78"/>
      <c r="D299" s="78"/>
      <c r="E299" s="78"/>
      <c r="F299" s="78"/>
      <c r="G299" s="78"/>
      <c r="H299" s="78"/>
      <c r="I299" s="78"/>
      <c r="J299" s="78"/>
      <c r="K299" s="78"/>
      <c r="L299" s="78"/>
      <c r="M299" s="78"/>
      <c r="N299" s="78"/>
      <c r="O299" s="78"/>
      <c r="P299" s="78"/>
      <c r="Q299" s="78"/>
      <c r="R299" s="78"/>
      <c r="S299" s="78"/>
      <c r="T299" s="78"/>
      <c r="U299" s="78"/>
      <c r="V299" s="78"/>
      <c r="W299" s="78"/>
      <c r="X299" s="78"/>
      <c r="Y299" s="78"/>
      <c r="Z299" s="78"/>
      <c r="AA299" s="78"/>
      <c r="AB299" s="78"/>
      <c r="AC299" s="78"/>
      <c r="AD299" s="78"/>
      <c r="AE299" s="78"/>
      <c r="AF299" s="78"/>
      <c r="AG299" s="78"/>
      <c r="AH299" s="78"/>
      <c r="AI299" s="78"/>
      <c r="AJ299" s="78"/>
      <c r="AK299" s="78"/>
      <c r="AL299" s="78"/>
      <c r="AM299" s="78"/>
      <c r="AN299" s="78"/>
      <c r="AO299" s="78"/>
      <c r="AP299" s="78"/>
      <c r="AQ299" s="78"/>
      <c r="AR299" s="78"/>
      <c r="AS299" s="78"/>
      <c r="AT299" s="78"/>
      <c r="AU299" s="78"/>
      <c r="AV299" s="78"/>
      <c r="AW299" s="78"/>
      <c r="AX299" s="78"/>
      <c r="AY299" s="78"/>
      <c r="AZ299" s="78"/>
      <c r="BA299" s="78"/>
      <c r="BB299" s="78"/>
      <c r="BC299" s="78"/>
      <c r="BD299" s="78"/>
      <c r="BE299" s="78"/>
      <c r="BF299" s="78"/>
      <c r="BG299" s="78"/>
      <c r="BH299" s="78"/>
      <c r="BI299" s="78"/>
      <c r="BJ299" s="78"/>
      <c r="BK299" s="78"/>
      <c r="BL299" s="78"/>
      <c r="BM299" s="78"/>
      <c r="BN299" s="78"/>
      <c r="BO299" s="78"/>
      <c r="BP299" s="78"/>
      <c r="BQ299" s="78"/>
    </row>
    <row r="300" spans="1:69" x14ac:dyDescent="0.25">
      <c r="A300" s="78"/>
      <c r="B300" s="78"/>
      <c r="C300" s="78"/>
      <c r="D300" s="78"/>
      <c r="E300" s="78"/>
      <c r="F300" s="78"/>
      <c r="G300" s="78"/>
      <c r="H300" s="78"/>
      <c r="I300" s="78"/>
      <c r="J300" s="78"/>
      <c r="K300" s="78"/>
      <c r="L300" s="78"/>
      <c r="M300" s="78"/>
      <c r="N300" s="78"/>
      <c r="O300" s="78"/>
      <c r="P300" s="78"/>
      <c r="Q300" s="78"/>
      <c r="R300" s="78"/>
      <c r="S300" s="78"/>
      <c r="T300" s="78"/>
      <c r="U300" s="78"/>
      <c r="V300" s="78"/>
      <c r="W300" s="78"/>
      <c r="X300" s="78"/>
      <c r="Y300" s="78"/>
      <c r="Z300" s="78"/>
      <c r="AA300" s="78"/>
      <c r="AB300" s="78"/>
      <c r="AC300" s="78"/>
      <c r="AD300" s="78"/>
      <c r="AE300" s="78"/>
      <c r="AF300" s="78"/>
      <c r="AG300" s="78"/>
      <c r="AH300" s="78"/>
      <c r="AI300" s="78"/>
      <c r="AJ300" s="78"/>
      <c r="AK300" s="78"/>
      <c r="AL300" s="78"/>
      <c r="AM300" s="78"/>
      <c r="AN300" s="78"/>
      <c r="AO300" s="78"/>
      <c r="AP300" s="78"/>
      <c r="AQ300" s="78"/>
      <c r="AR300" s="78"/>
      <c r="AS300" s="78"/>
      <c r="AT300" s="78"/>
      <c r="AU300" s="78"/>
      <c r="AV300" s="78"/>
      <c r="AW300" s="78"/>
      <c r="AX300" s="78"/>
      <c r="AY300" s="78"/>
      <c r="AZ300" s="78"/>
      <c r="BA300" s="78"/>
      <c r="BB300" s="78"/>
      <c r="BC300" s="78"/>
      <c r="BD300" s="78"/>
      <c r="BE300" s="78"/>
      <c r="BF300" s="78"/>
      <c r="BG300" s="78"/>
      <c r="BH300" s="78"/>
      <c r="BI300" s="78"/>
      <c r="BJ300" s="78"/>
      <c r="BK300" s="78"/>
      <c r="BL300" s="78"/>
      <c r="BM300" s="78"/>
      <c r="BN300" s="78"/>
      <c r="BO300" s="78"/>
      <c r="BP300" s="78"/>
      <c r="BQ300" s="78"/>
    </row>
    <row r="301" spans="1:69" x14ac:dyDescent="0.25">
      <c r="A301" s="78"/>
      <c r="B301" s="78"/>
      <c r="C301" s="78"/>
      <c r="D301" s="78"/>
      <c r="E301" s="78"/>
      <c r="F301" s="78"/>
      <c r="G301" s="78"/>
      <c r="H301" s="78"/>
      <c r="I301" s="78"/>
      <c r="J301" s="78"/>
      <c r="K301" s="78"/>
      <c r="L301" s="78"/>
      <c r="M301" s="78"/>
      <c r="N301" s="78"/>
      <c r="O301" s="78"/>
      <c r="P301" s="78"/>
      <c r="Q301" s="78"/>
      <c r="R301" s="78"/>
      <c r="S301" s="78"/>
      <c r="T301" s="78"/>
      <c r="U301" s="78"/>
      <c r="V301" s="78"/>
      <c r="W301" s="78"/>
      <c r="X301" s="78"/>
      <c r="Y301" s="78"/>
      <c r="Z301" s="78"/>
      <c r="AA301" s="78"/>
      <c r="AB301" s="78"/>
      <c r="AC301" s="78"/>
      <c r="AD301" s="78"/>
      <c r="AE301" s="78"/>
      <c r="AF301" s="78"/>
      <c r="AG301" s="78"/>
      <c r="AH301" s="78"/>
      <c r="AI301" s="78"/>
      <c r="AJ301" s="78"/>
      <c r="AK301" s="78"/>
      <c r="AL301" s="78"/>
      <c r="AM301" s="78"/>
      <c r="AN301" s="78"/>
      <c r="AO301" s="78"/>
      <c r="AP301" s="78"/>
      <c r="AQ301" s="78"/>
      <c r="AR301" s="78"/>
      <c r="AS301" s="78"/>
      <c r="AT301" s="78"/>
      <c r="AU301" s="78"/>
      <c r="AV301" s="78"/>
      <c r="AW301" s="78"/>
      <c r="AX301" s="78"/>
      <c r="AY301" s="78"/>
      <c r="AZ301" s="78"/>
      <c r="BA301" s="78"/>
      <c r="BB301" s="78"/>
      <c r="BC301" s="78"/>
      <c r="BD301" s="78"/>
      <c r="BE301" s="78"/>
      <c r="BF301" s="78"/>
      <c r="BG301" s="78"/>
      <c r="BH301" s="78"/>
      <c r="BI301" s="78"/>
      <c r="BJ301" s="78"/>
      <c r="BK301" s="78"/>
      <c r="BL301" s="78"/>
      <c r="BM301" s="78"/>
      <c r="BN301" s="78"/>
      <c r="BO301" s="78"/>
      <c r="BP301" s="78"/>
      <c r="BQ301" s="78"/>
    </row>
    <row r="302" spans="1:69" x14ac:dyDescent="0.25">
      <c r="A302" s="78"/>
      <c r="B302" s="78"/>
      <c r="C302" s="78"/>
      <c r="D302" s="78"/>
      <c r="E302" s="78"/>
      <c r="F302" s="78"/>
      <c r="G302" s="78"/>
      <c r="H302" s="78"/>
      <c r="I302" s="78"/>
      <c r="J302" s="78"/>
      <c r="K302" s="78"/>
      <c r="L302" s="78"/>
      <c r="M302" s="78"/>
      <c r="N302" s="78"/>
      <c r="O302" s="78"/>
      <c r="P302" s="78"/>
      <c r="Q302" s="78"/>
      <c r="R302" s="78"/>
      <c r="S302" s="78"/>
      <c r="T302" s="78"/>
      <c r="U302" s="78"/>
      <c r="V302" s="78"/>
      <c r="W302" s="78"/>
      <c r="X302" s="78"/>
      <c r="Y302" s="78"/>
      <c r="Z302" s="78"/>
      <c r="AA302" s="78"/>
      <c r="AB302" s="78"/>
      <c r="AC302" s="78"/>
      <c r="AD302" s="78"/>
      <c r="AE302" s="78"/>
      <c r="AF302" s="78"/>
      <c r="AG302" s="78"/>
      <c r="AH302" s="78"/>
      <c r="AI302" s="78"/>
      <c r="AJ302" s="78"/>
      <c r="AK302" s="78"/>
      <c r="AL302" s="78"/>
      <c r="AM302" s="78"/>
      <c r="AN302" s="78"/>
      <c r="AO302" s="78"/>
      <c r="AP302" s="78"/>
      <c r="AQ302" s="78"/>
      <c r="AR302" s="78"/>
      <c r="AS302" s="78"/>
      <c r="AT302" s="78"/>
      <c r="AU302" s="78"/>
      <c r="AV302" s="78"/>
      <c r="AW302" s="78"/>
      <c r="AX302" s="78"/>
      <c r="AY302" s="78"/>
      <c r="AZ302" s="78"/>
      <c r="BA302" s="78"/>
      <c r="BB302" s="78"/>
      <c r="BC302" s="78"/>
      <c r="BD302" s="78"/>
      <c r="BE302" s="78"/>
      <c r="BF302" s="78"/>
      <c r="BG302" s="78"/>
      <c r="BH302" s="78"/>
      <c r="BI302" s="78"/>
      <c r="BJ302" s="78"/>
      <c r="BK302" s="78"/>
      <c r="BL302" s="78"/>
      <c r="BM302" s="78"/>
      <c r="BN302" s="78"/>
      <c r="BO302" s="78"/>
      <c r="BP302" s="78"/>
      <c r="BQ302" s="78"/>
    </row>
    <row r="303" spans="1:69" x14ac:dyDescent="0.25">
      <c r="A303" s="78"/>
      <c r="B303" s="78"/>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c r="AA303" s="78"/>
      <c r="AB303" s="78"/>
      <c r="AC303" s="78"/>
      <c r="AD303" s="78"/>
      <c r="AE303" s="78"/>
      <c r="AF303" s="78"/>
      <c r="AG303" s="78"/>
      <c r="AH303" s="78"/>
      <c r="AI303" s="78"/>
      <c r="AJ303" s="78"/>
      <c r="AK303" s="78"/>
      <c r="AL303" s="78"/>
      <c r="AM303" s="78"/>
      <c r="AN303" s="78"/>
      <c r="AO303" s="78"/>
      <c r="AP303" s="78"/>
      <c r="AQ303" s="78"/>
      <c r="AR303" s="78"/>
      <c r="AS303" s="78"/>
      <c r="AT303" s="78"/>
      <c r="AU303" s="78"/>
      <c r="AV303" s="78"/>
      <c r="AW303" s="78"/>
      <c r="AX303" s="78"/>
      <c r="AY303" s="78"/>
      <c r="AZ303" s="78"/>
      <c r="BA303" s="78"/>
      <c r="BB303" s="78"/>
      <c r="BC303" s="78"/>
      <c r="BD303" s="78"/>
      <c r="BE303" s="78"/>
      <c r="BF303" s="78"/>
      <c r="BG303" s="78"/>
      <c r="BH303" s="78"/>
      <c r="BI303" s="78"/>
      <c r="BJ303" s="78"/>
      <c r="BK303" s="78"/>
      <c r="BL303" s="78"/>
      <c r="BM303" s="78"/>
      <c r="BN303" s="78"/>
      <c r="BO303" s="78"/>
      <c r="BP303" s="78"/>
      <c r="BQ303" s="78"/>
    </row>
    <row r="304" spans="1:69" x14ac:dyDescent="0.25">
      <c r="A304" s="78"/>
      <c r="B304" s="78"/>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c r="AA304" s="78"/>
      <c r="AB304" s="78"/>
      <c r="AC304" s="78"/>
      <c r="AD304" s="78"/>
      <c r="AE304" s="78"/>
      <c r="AF304" s="78"/>
      <c r="AG304" s="78"/>
      <c r="AH304" s="78"/>
      <c r="AI304" s="78"/>
      <c r="AJ304" s="78"/>
      <c r="AK304" s="78"/>
      <c r="AL304" s="78"/>
      <c r="AM304" s="78"/>
      <c r="AN304" s="78"/>
      <c r="AO304" s="78"/>
      <c r="AP304" s="78"/>
      <c r="AQ304" s="78"/>
      <c r="AR304" s="78"/>
      <c r="AS304" s="78"/>
      <c r="AT304" s="78"/>
      <c r="AU304" s="78"/>
      <c r="AV304" s="78"/>
      <c r="AW304" s="78"/>
      <c r="AX304" s="78"/>
      <c r="AY304" s="78"/>
      <c r="AZ304" s="78"/>
      <c r="BA304" s="78"/>
      <c r="BB304" s="78"/>
      <c r="BC304" s="78"/>
      <c r="BD304" s="78"/>
      <c r="BE304" s="78"/>
      <c r="BF304" s="78"/>
      <c r="BG304" s="78"/>
      <c r="BH304" s="78"/>
      <c r="BI304" s="78"/>
      <c r="BJ304" s="78"/>
      <c r="BK304" s="78"/>
      <c r="BL304" s="78"/>
      <c r="BM304" s="78"/>
      <c r="BN304" s="78"/>
      <c r="BO304" s="78"/>
      <c r="BP304" s="78"/>
      <c r="BQ304" s="78"/>
    </row>
    <row r="305" spans="1:69" x14ac:dyDescent="0.25">
      <c r="A305" s="78"/>
      <c r="B305" s="78"/>
      <c r="C305" s="78"/>
      <c r="D305" s="78"/>
      <c r="E305" s="78"/>
      <c r="F305" s="78"/>
      <c r="G305" s="78"/>
      <c r="H305" s="78"/>
      <c r="I305" s="78"/>
      <c r="J305" s="78"/>
      <c r="K305" s="78"/>
      <c r="L305" s="78"/>
      <c r="M305" s="78"/>
      <c r="N305" s="78"/>
      <c r="O305" s="78"/>
      <c r="P305" s="78"/>
      <c r="Q305" s="78"/>
      <c r="R305" s="78"/>
      <c r="S305" s="78"/>
      <c r="T305" s="78"/>
      <c r="U305" s="78"/>
      <c r="V305" s="78"/>
      <c r="W305" s="78"/>
      <c r="X305" s="78"/>
      <c r="Y305" s="78"/>
      <c r="Z305" s="78"/>
      <c r="AA305" s="78"/>
      <c r="AB305" s="78"/>
      <c r="AC305" s="78"/>
      <c r="AD305" s="78"/>
      <c r="AE305" s="78"/>
      <c r="AF305" s="78"/>
      <c r="AG305" s="78"/>
      <c r="AH305" s="78"/>
      <c r="AI305" s="78"/>
      <c r="AJ305" s="78"/>
      <c r="AK305" s="78"/>
      <c r="AL305" s="78"/>
      <c r="AM305" s="78"/>
      <c r="AN305" s="78"/>
      <c r="AO305" s="78"/>
      <c r="AP305" s="78"/>
      <c r="AQ305" s="78"/>
      <c r="AR305" s="78"/>
      <c r="AS305" s="78"/>
      <c r="AT305" s="78"/>
      <c r="AU305" s="78"/>
      <c r="AV305" s="78"/>
      <c r="AW305" s="78"/>
      <c r="AX305" s="78"/>
      <c r="AY305" s="78"/>
      <c r="AZ305" s="78"/>
      <c r="BA305" s="78"/>
      <c r="BB305" s="78"/>
      <c r="BC305" s="78"/>
      <c r="BD305" s="78"/>
      <c r="BE305" s="78"/>
      <c r="BF305" s="78"/>
      <c r="BG305" s="78"/>
      <c r="BH305" s="78"/>
      <c r="BI305" s="78"/>
      <c r="BJ305" s="78"/>
      <c r="BK305" s="78"/>
      <c r="BL305" s="78"/>
      <c r="BM305" s="78"/>
      <c r="BN305" s="78"/>
      <c r="BO305" s="78"/>
      <c r="BP305" s="78"/>
      <c r="BQ305" s="78"/>
    </row>
    <row r="306" spans="1:69" x14ac:dyDescent="0.25">
      <c r="A306" s="78"/>
      <c r="B306" s="78"/>
      <c r="C306" s="78"/>
      <c r="D306" s="78"/>
      <c r="E306" s="78"/>
      <c r="F306" s="78"/>
      <c r="G306" s="78"/>
      <c r="H306" s="78"/>
      <c r="I306" s="78"/>
      <c r="J306" s="78"/>
      <c r="K306" s="78"/>
      <c r="L306" s="78"/>
      <c r="M306" s="78"/>
      <c r="N306" s="78"/>
      <c r="O306" s="78"/>
      <c r="P306" s="78"/>
      <c r="Q306" s="78"/>
      <c r="R306" s="78"/>
      <c r="S306" s="78"/>
      <c r="T306" s="78"/>
      <c r="U306" s="78"/>
      <c r="V306" s="78"/>
      <c r="W306" s="78"/>
      <c r="X306" s="78"/>
      <c r="Y306" s="78"/>
      <c r="Z306" s="78"/>
      <c r="AA306" s="78"/>
      <c r="AB306" s="78"/>
      <c r="AC306" s="78"/>
      <c r="AD306" s="78"/>
      <c r="AE306" s="78"/>
      <c r="AF306" s="78"/>
      <c r="AG306" s="78"/>
      <c r="AH306" s="78"/>
      <c r="AI306" s="78"/>
      <c r="AJ306" s="78"/>
      <c r="AK306" s="78"/>
      <c r="AL306" s="78"/>
      <c r="AM306" s="78"/>
      <c r="AN306" s="78"/>
      <c r="AO306" s="78"/>
      <c r="AP306" s="78"/>
      <c r="AQ306" s="78"/>
      <c r="AR306" s="78"/>
      <c r="AS306" s="78"/>
      <c r="AT306" s="78"/>
      <c r="AU306" s="78"/>
      <c r="AV306" s="78"/>
      <c r="AW306" s="78"/>
      <c r="AX306" s="78"/>
      <c r="AY306" s="78"/>
      <c r="AZ306" s="78"/>
      <c r="BA306" s="78"/>
      <c r="BB306" s="78"/>
      <c r="BC306" s="78"/>
      <c r="BD306" s="78"/>
      <c r="BE306" s="78"/>
      <c r="BF306" s="78"/>
      <c r="BG306" s="78"/>
      <c r="BH306" s="78"/>
      <c r="BI306" s="78"/>
      <c r="BJ306" s="78"/>
      <c r="BK306" s="78"/>
      <c r="BL306" s="78"/>
      <c r="BM306" s="78"/>
      <c r="BN306" s="78"/>
      <c r="BO306" s="78"/>
      <c r="BP306" s="78"/>
      <c r="BQ306" s="78"/>
    </row>
    <row r="307" spans="1:69" x14ac:dyDescent="0.25">
      <c r="A307" s="78"/>
      <c r="B307" s="78"/>
      <c r="C307" s="78"/>
      <c r="D307" s="78"/>
      <c r="E307" s="78"/>
      <c r="F307" s="78"/>
      <c r="G307" s="78"/>
      <c r="H307" s="78"/>
      <c r="I307" s="78"/>
      <c r="J307" s="78"/>
      <c r="K307" s="78"/>
      <c r="L307" s="78"/>
      <c r="M307" s="78"/>
      <c r="N307" s="78"/>
      <c r="O307" s="78"/>
      <c r="P307" s="78"/>
      <c r="Q307" s="78"/>
      <c r="R307" s="78"/>
      <c r="S307" s="78"/>
      <c r="T307" s="78"/>
      <c r="U307" s="78"/>
      <c r="V307" s="78"/>
      <c r="W307" s="78"/>
      <c r="X307" s="78"/>
      <c r="Y307" s="78"/>
      <c r="Z307" s="78"/>
      <c r="AA307" s="78"/>
      <c r="AB307" s="78"/>
      <c r="AC307" s="78"/>
      <c r="AD307" s="78"/>
      <c r="AE307" s="78"/>
      <c r="AF307" s="78"/>
      <c r="AG307" s="78"/>
      <c r="AH307" s="78"/>
      <c r="AI307" s="78"/>
      <c r="AJ307" s="78"/>
      <c r="AK307" s="78"/>
      <c r="AL307" s="78"/>
      <c r="AM307" s="78"/>
      <c r="AN307" s="78"/>
      <c r="AO307" s="78"/>
      <c r="AP307" s="78"/>
      <c r="AQ307" s="78"/>
      <c r="AR307" s="78"/>
      <c r="AS307" s="78"/>
      <c r="AT307" s="78"/>
      <c r="AU307" s="78"/>
      <c r="AV307" s="78"/>
      <c r="AW307" s="78"/>
      <c r="AX307" s="78"/>
      <c r="AY307" s="78"/>
      <c r="AZ307" s="78"/>
      <c r="BA307" s="78"/>
      <c r="BB307" s="78"/>
      <c r="BC307" s="78"/>
      <c r="BD307" s="78"/>
      <c r="BE307" s="78"/>
      <c r="BF307" s="78"/>
      <c r="BG307" s="78"/>
      <c r="BH307" s="78"/>
      <c r="BI307" s="78"/>
      <c r="BJ307" s="78"/>
      <c r="BK307" s="78"/>
      <c r="BL307" s="78"/>
      <c r="BM307" s="78"/>
      <c r="BN307" s="78"/>
      <c r="BO307" s="78"/>
      <c r="BP307" s="78"/>
      <c r="BQ307" s="78"/>
    </row>
    <row r="308" spans="1:69" x14ac:dyDescent="0.25">
      <c r="A308" s="78"/>
      <c r="B308" s="78"/>
      <c r="C308" s="78"/>
      <c r="D308" s="78"/>
      <c r="E308" s="78"/>
      <c r="F308" s="78"/>
      <c r="G308" s="78"/>
      <c r="H308" s="78"/>
      <c r="I308" s="78"/>
      <c r="J308" s="78"/>
      <c r="K308" s="78"/>
      <c r="L308" s="78"/>
      <c r="M308" s="78"/>
      <c r="N308" s="78"/>
      <c r="O308" s="78"/>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8"/>
      <c r="AT308" s="78"/>
      <c r="AU308" s="78"/>
      <c r="AV308" s="78"/>
      <c r="AW308" s="78"/>
      <c r="AX308" s="78"/>
      <c r="AY308" s="78"/>
      <c r="AZ308" s="78"/>
      <c r="BA308" s="78"/>
      <c r="BB308" s="78"/>
      <c r="BC308" s="78"/>
      <c r="BD308" s="78"/>
      <c r="BE308" s="78"/>
      <c r="BF308" s="78"/>
      <c r="BG308" s="78"/>
      <c r="BH308" s="78"/>
      <c r="BI308" s="78"/>
      <c r="BJ308" s="78"/>
      <c r="BK308" s="78"/>
      <c r="BL308" s="78"/>
      <c r="BM308" s="78"/>
      <c r="BN308" s="78"/>
      <c r="BO308" s="78"/>
      <c r="BP308" s="78"/>
      <c r="BQ308" s="78"/>
    </row>
    <row r="309" spans="1:69" x14ac:dyDescent="0.25">
      <c r="A309" s="78"/>
      <c r="B309" s="78"/>
      <c r="C309" s="78"/>
      <c r="D309" s="78"/>
      <c r="E309" s="78"/>
      <c r="F309" s="78"/>
      <c r="G309" s="78"/>
      <c r="H309" s="78"/>
      <c r="I309" s="78"/>
      <c r="J309" s="78"/>
      <c r="K309" s="78"/>
      <c r="L309" s="78"/>
      <c r="M309" s="78"/>
      <c r="N309" s="78"/>
      <c r="O309" s="78"/>
      <c r="P309" s="78"/>
      <c r="Q309" s="78"/>
      <c r="R309" s="78"/>
      <c r="S309" s="78"/>
      <c r="T309" s="78"/>
      <c r="U309" s="78"/>
      <c r="V309" s="78"/>
      <c r="W309" s="78"/>
      <c r="X309" s="78"/>
      <c r="Y309" s="78"/>
      <c r="Z309" s="78"/>
      <c r="AA309" s="78"/>
      <c r="AB309" s="78"/>
      <c r="AC309" s="78"/>
      <c r="AD309" s="78"/>
      <c r="AE309" s="78"/>
      <c r="AF309" s="78"/>
      <c r="AG309" s="78"/>
      <c r="AH309" s="78"/>
      <c r="AI309" s="78"/>
      <c r="AJ309" s="78"/>
      <c r="AK309" s="78"/>
      <c r="AL309" s="78"/>
      <c r="AM309" s="78"/>
      <c r="AN309" s="78"/>
      <c r="AO309" s="78"/>
      <c r="AP309" s="78"/>
      <c r="AQ309" s="78"/>
      <c r="AR309" s="78"/>
      <c r="AS309" s="78"/>
      <c r="AT309" s="78"/>
      <c r="AU309" s="78"/>
      <c r="AV309" s="78"/>
      <c r="AW309" s="78"/>
      <c r="AX309" s="78"/>
      <c r="AY309" s="78"/>
      <c r="AZ309" s="78"/>
      <c r="BA309" s="78"/>
      <c r="BB309" s="78"/>
      <c r="BC309" s="78"/>
      <c r="BD309" s="78"/>
      <c r="BE309" s="78"/>
      <c r="BF309" s="78"/>
      <c r="BG309" s="78"/>
      <c r="BH309" s="78"/>
      <c r="BI309" s="78"/>
      <c r="BJ309" s="78"/>
      <c r="BK309" s="78"/>
      <c r="BL309" s="78"/>
      <c r="BM309" s="78"/>
      <c r="BN309" s="78"/>
      <c r="BO309" s="78"/>
      <c r="BP309" s="78"/>
      <c r="BQ309" s="78"/>
    </row>
    <row r="310" spans="1:69" x14ac:dyDescent="0.25">
      <c r="A310" s="78"/>
      <c r="B310" s="78"/>
      <c r="C310" s="78"/>
      <c r="D310" s="78"/>
      <c r="E310" s="78"/>
      <c r="F310" s="78"/>
      <c r="G310" s="78"/>
      <c r="H310" s="78"/>
      <c r="I310" s="78"/>
      <c r="J310" s="78"/>
      <c r="K310" s="78"/>
      <c r="L310" s="78"/>
      <c r="M310" s="78"/>
      <c r="N310" s="78"/>
      <c r="O310" s="78"/>
      <c r="P310" s="78"/>
      <c r="Q310" s="78"/>
      <c r="R310" s="78"/>
      <c r="S310" s="78"/>
      <c r="T310" s="78"/>
      <c r="U310" s="78"/>
      <c r="V310" s="78"/>
      <c r="W310" s="78"/>
      <c r="X310" s="78"/>
      <c r="Y310" s="78"/>
      <c r="Z310" s="78"/>
      <c r="AA310" s="78"/>
      <c r="AB310" s="78"/>
      <c r="AC310" s="78"/>
      <c r="AD310" s="78"/>
      <c r="AE310" s="78"/>
      <c r="AF310" s="78"/>
      <c r="AG310" s="78"/>
      <c r="AH310" s="78"/>
      <c r="AI310" s="78"/>
      <c r="AJ310" s="78"/>
      <c r="AK310" s="78"/>
      <c r="AL310" s="78"/>
      <c r="AM310" s="78"/>
      <c r="AN310" s="78"/>
      <c r="AO310" s="78"/>
      <c r="AP310" s="78"/>
      <c r="AQ310" s="78"/>
      <c r="AR310" s="78"/>
      <c r="AS310" s="78"/>
      <c r="AT310" s="78"/>
      <c r="AU310" s="78"/>
      <c r="AV310" s="78"/>
      <c r="AW310" s="78"/>
      <c r="AX310" s="78"/>
      <c r="AY310" s="78"/>
      <c r="AZ310" s="78"/>
      <c r="BA310" s="78"/>
      <c r="BB310" s="78"/>
      <c r="BC310" s="78"/>
      <c r="BD310" s="78"/>
      <c r="BE310" s="78"/>
      <c r="BF310" s="78"/>
      <c r="BG310" s="78"/>
      <c r="BH310" s="78"/>
      <c r="BI310" s="78"/>
      <c r="BJ310" s="78"/>
      <c r="BK310" s="78"/>
      <c r="BL310" s="78"/>
      <c r="BM310" s="78"/>
      <c r="BN310" s="78"/>
      <c r="BO310" s="78"/>
      <c r="BP310" s="78"/>
      <c r="BQ310" s="78"/>
    </row>
    <row r="311" spans="1:69" x14ac:dyDescent="0.25">
      <c r="A311" s="78"/>
      <c r="B311" s="78"/>
      <c r="C311" s="78"/>
      <c r="D311" s="78"/>
      <c r="E311" s="78"/>
      <c r="F311" s="78"/>
      <c r="G311" s="78"/>
      <c r="H311" s="78"/>
      <c r="I311" s="78"/>
      <c r="J311" s="78"/>
      <c r="K311" s="78"/>
      <c r="L311" s="78"/>
      <c r="M311" s="78"/>
      <c r="N311" s="78"/>
      <c r="O311" s="78"/>
      <c r="P311" s="78"/>
      <c r="Q311" s="78"/>
      <c r="R311" s="78"/>
      <c r="S311" s="78"/>
      <c r="T311" s="78"/>
      <c r="U311" s="78"/>
      <c r="V311" s="78"/>
      <c r="W311" s="78"/>
      <c r="X311" s="78"/>
      <c r="Y311" s="78"/>
      <c r="Z311" s="78"/>
      <c r="AA311" s="78"/>
      <c r="AB311" s="78"/>
      <c r="AC311" s="78"/>
      <c r="AD311" s="78"/>
      <c r="AE311" s="78"/>
      <c r="AF311" s="78"/>
      <c r="AG311" s="78"/>
      <c r="AH311" s="78"/>
      <c r="AI311" s="78"/>
      <c r="AJ311" s="78"/>
      <c r="AK311" s="78"/>
      <c r="AL311" s="78"/>
      <c r="AM311" s="78"/>
      <c r="AN311" s="78"/>
      <c r="AO311" s="78"/>
      <c r="AP311" s="78"/>
      <c r="AQ311" s="78"/>
      <c r="AR311" s="78"/>
      <c r="AS311" s="78"/>
      <c r="AT311" s="78"/>
      <c r="AU311" s="78"/>
      <c r="AV311" s="78"/>
      <c r="AW311" s="78"/>
      <c r="AX311" s="78"/>
      <c r="AY311" s="78"/>
      <c r="AZ311" s="78"/>
      <c r="BA311" s="78"/>
      <c r="BB311" s="78"/>
      <c r="BC311" s="78"/>
      <c r="BD311" s="78"/>
      <c r="BE311" s="78"/>
      <c r="BF311" s="78"/>
      <c r="BG311" s="78"/>
      <c r="BH311" s="78"/>
      <c r="BI311" s="78"/>
      <c r="BJ311" s="78"/>
      <c r="BK311" s="78"/>
      <c r="BL311" s="78"/>
      <c r="BM311" s="78"/>
      <c r="BN311" s="78"/>
      <c r="BO311" s="78"/>
      <c r="BP311" s="78"/>
      <c r="BQ311" s="78"/>
    </row>
    <row r="312" spans="1:69" x14ac:dyDescent="0.25">
      <c r="A312" s="78"/>
      <c r="B312" s="78"/>
      <c r="C312" s="78"/>
      <c r="D312" s="78"/>
      <c r="E312" s="78"/>
      <c r="F312" s="78"/>
      <c r="G312" s="78"/>
      <c r="H312" s="78"/>
      <c r="I312" s="78"/>
      <c r="J312" s="78"/>
      <c r="K312" s="78"/>
      <c r="L312" s="78"/>
      <c r="M312" s="78"/>
      <c r="N312" s="78"/>
      <c r="O312" s="78"/>
      <c r="P312" s="78"/>
      <c r="Q312" s="78"/>
      <c r="R312" s="78"/>
      <c r="S312" s="78"/>
      <c r="T312" s="78"/>
      <c r="U312" s="78"/>
      <c r="V312" s="78"/>
      <c r="W312" s="78"/>
      <c r="X312" s="78"/>
      <c r="Y312" s="78"/>
      <c r="Z312" s="78"/>
      <c r="AA312" s="78"/>
      <c r="AB312" s="78"/>
      <c r="AC312" s="78"/>
      <c r="AD312" s="78"/>
      <c r="AE312" s="78"/>
      <c r="AF312" s="78"/>
      <c r="AG312" s="78"/>
      <c r="AH312" s="78"/>
      <c r="AI312" s="78"/>
      <c r="AJ312" s="78"/>
      <c r="AK312" s="78"/>
      <c r="AL312" s="78"/>
      <c r="AM312" s="78"/>
      <c r="AN312" s="78"/>
      <c r="AO312" s="78"/>
      <c r="AP312" s="78"/>
      <c r="AQ312" s="78"/>
      <c r="AR312" s="78"/>
      <c r="AS312" s="78"/>
      <c r="AT312" s="78"/>
      <c r="AU312" s="78"/>
      <c r="AV312" s="78"/>
      <c r="AW312" s="78"/>
      <c r="AX312" s="78"/>
      <c r="AY312" s="78"/>
      <c r="AZ312" s="78"/>
      <c r="BA312" s="78"/>
      <c r="BB312" s="78"/>
      <c r="BC312" s="78"/>
      <c r="BD312" s="78"/>
      <c r="BE312" s="78"/>
      <c r="BF312" s="78"/>
      <c r="BG312" s="78"/>
      <c r="BH312" s="78"/>
      <c r="BI312" s="78"/>
      <c r="BJ312" s="78"/>
      <c r="BK312" s="78"/>
      <c r="BL312" s="78"/>
      <c r="BM312" s="78"/>
      <c r="BN312" s="78"/>
      <c r="BO312" s="78"/>
      <c r="BP312" s="78"/>
      <c r="BQ312" s="78"/>
    </row>
    <row r="313" spans="1:69" x14ac:dyDescent="0.25">
      <c r="A313" s="78"/>
      <c r="B313" s="78"/>
      <c r="C313" s="78"/>
      <c r="D313" s="78"/>
      <c r="E313" s="78"/>
      <c r="F313" s="78"/>
      <c r="G313" s="78"/>
      <c r="H313" s="78"/>
      <c r="I313" s="78"/>
      <c r="J313" s="78"/>
      <c r="K313" s="78"/>
      <c r="L313" s="78"/>
      <c r="M313" s="78"/>
      <c r="N313" s="78"/>
      <c r="O313" s="78"/>
      <c r="P313" s="78"/>
      <c r="Q313" s="78"/>
      <c r="R313" s="78"/>
      <c r="S313" s="78"/>
      <c r="T313" s="78"/>
      <c r="U313" s="78"/>
      <c r="V313" s="78"/>
      <c r="W313" s="78"/>
      <c r="X313" s="78"/>
      <c r="Y313" s="78"/>
      <c r="Z313" s="78"/>
      <c r="AA313" s="78"/>
      <c r="AB313" s="78"/>
      <c r="AC313" s="78"/>
      <c r="AD313" s="78"/>
      <c r="AE313" s="78"/>
      <c r="AF313" s="78"/>
      <c r="AG313" s="78"/>
      <c r="AH313" s="78"/>
      <c r="AI313" s="78"/>
      <c r="AJ313" s="78"/>
      <c r="AK313" s="78"/>
      <c r="AL313" s="78"/>
      <c r="AM313" s="78"/>
      <c r="AN313" s="78"/>
      <c r="AO313" s="78"/>
      <c r="AP313" s="78"/>
      <c r="AQ313" s="78"/>
      <c r="AR313" s="78"/>
      <c r="AS313" s="78"/>
      <c r="AT313" s="78"/>
      <c r="AU313" s="78"/>
      <c r="AV313" s="78"/>
      <c r="AW313" s="78"/>
      <c r="AX313" s="78"/>
      <c r="AY313" s="78"/>
      <c r="AZ313" s="78"/>
      <c r="BA313" s="78"/>
      <c r="BB313" s="78"/>
      <c r="BC313" s="78"/>
      <c r="BD313" s="78"/>
      <c r="BE313" s="78"/>
      <c r="BF313" s="78"/>
      <c r="BG313" s="78"/>
      <c r="BH313" s="78"/>
      <c r="BI313" s="78"/>
      <c r="BJ313" s="78"/>
      <c r="BK313" s="78"/>
      <c r="BL313" s="78"/>
      <c r="BM313" s="78"/>
      <c r="BN313" s="78"/>
      <c r="BO313" s="78"/>
      <c r="BP313" s="78"/>
      <c r="BQ313" s="78"/>
    </row>
    <row r="314" spans="1:69" x14ac:dyDescent="0.25">
      <c r="A314" s="78"/>
      <c r="B314" s="78"/>
      <c r="C314" s="78"/>
      <c r="D314" s="78"/>
      <c r="E314" s="78"/>
      <c r="F314" s="78"/>
      <c r="G314" s="78"/>
      <c r="H314" s="78"/>
      <c r="I314" s="78"/>
      <c r="J314" s="78"/>
      <c r="K314" s="78"/>
      <c r="L314" s="78"/>
      <c r="M314" s="78"/>
      <c r="N314" s="78"/>
      <c r="O314" s="78"/>
      <c r="P314" s="78"/>
      <c r="Q314" s="78"/>
      <c r="R314" s="78"/>
      <c r="S314" s="78"/>
      <c r="T314" s="78"/>
      <c r="U314" s="78"/>
      <c r="V314" s="78"/>
      <c r="W314" s="78"/>
      <c r="X314" s="78"/>
      <c r="Y314" s="78"/>
      <c r="Z314" s="78"/>
      <c r="AA314" s="78"/>
      <c r="AB314" s="78"/>
      <c r="AC314" s="78"/>
      <c r="AD314" s="78"/>
      <c r="AE314" s="78"/>
      <c r="AF314" s="78"/>
      <c r="AG314" s="78"/>
      <c r="AH314" s="78"/>
      <c r="AI314" s="78"/>
      <c r="AJ314" s="78"/>
      <c r="AK314" s="78"/>
      <c r="AL314" s="78"/>
      <c r="AM314" s="78"/>
      <c r="AN314" s="78"/>
      <c r="AO314" s="78"/>
      <c r="AP314" s="78"/>
      <c r="AQ314" s="78"/>
      <c r="AR314" s="78"/>
      <c r="AS314" s="78"/>
      <c r="AT314" s="78"/>
      <c r="AU314" s="78"/>
      <c r="AV314" s="78"/>
      <c r="AW314" s="78"/>
      <c r="AX314" s="78"/>
      <c r="AY314" s="78"/>
      <c r="AZ314" s="78"/>
      <c r="BA314" s="78"/>
      <c r="BB314" s="78"/>
      <c r="BC314" s="78"/>
      <c r="BD314" s="78"/>
      <c r="BE314" s="78"/>
      <c r="BF314" s="78"/>
      <c r="BG314" s="78"/>
      <c r="BH314" s="78"/>
      <c r="BI314" s="78"/>
      <c r="BJ314" s="78"/>
      <c r="BK314" s="78"/>
      <c r="BL314" s="78"/>
      <c r="BM314" s="78"/>
      <c r="BN314" s="78"/>
      <c r="BO314" s="78"/>
      <c r="BP314" s="78"/>
      <c r="BQ314" s="78"/>
    </row>
    <row r="315" spans="1:69" x14ac:dyDescent="0.25">
      <c r="A315" s="78"/>
      <c r="B315" s="78"/>
      <c r="C315" s="78"/>
      <c r="D315" s="78"/>
      <c r="E315" s="78"/>
      <c r="F315" s="78"/>
      <c r="G315" s="78"/>
      <c r="H315" s="78"/>
      <c r="I315" s="78"/>
      <c r="J315" s="78"/>
      <c r="K315" s="78"/>
      <c r="L315" s="78"/>
      <c r="M315" s="78"/>
      <c r="N315" s="78"/>
      <c r="O315" s="78"/>
      <c r="P315" s="78"/>
      <c r="Q315" s="78"/>
      <c r="R315" s="78"/>
      <c r="S315" s="78"/>
      <c r="T315" s="78"/>
      <c r="U315" s="78"/>
      <c r="V315" s="78"/>
      <c r="W315" s="78"/>
      <c r="X315" s="78"/>
      <c r="Y315" s="78"/>
      <c r="Z315" s="78"/>
      <c r="AA315" s="78"/>
      <c r="AB315" s="78"/>
      <c r="AC315" s="78"/>
      <c r="AD315" s="78"/>
      <c r="AE315" s="78"/>
      <c r="AF315" s="78"/>
      <c r="AG315" s="78"/>
      <c r="AH315" s="78"/>
      <c r="AI315" s="78"/>
      <c r="AJ315" s="78"/>
      <c r="AK315" s="78"/>
      <c r="AL315" s="78"/>
      <c r="AM315" s="78"/>
      <c r="AN315" s="78"/>
      <c r="AO315" s="78"/>
      <c r="AP315" s="78"/>
      <c r="AQ315" s="78"/>
      <c r="AR315" s="78"/>
      <c r="AS315" s="78"/>
      <c r="AT315" s="78"/>
      <c r="AU315" s="78"/>
      <c r="AV315" s="78"/>
      <c r="AW315" s="78"/>
      <c r="AX315" s="78"/>
      <c r="AY315" s="78"/>
      <c r="AZ315" s="78"/>
      <c r="BA315" s="78"/>
      <c r="BB315" s="78"/>
      <c r="BC315" s="78"/>
      <c r="BD315" s="78"/>
      <c r="BE315" s="78"/>
      <c r="BF315" s="78"/>
      <c r="BG315" s="78"/>
      <c r="BH315" s="78"/>
      <c r="BI315" s="78"/>
      <c r="BJ315" s="78"/>
      <c r="BK315" s="78"/>
      <c r="BL315" s="78"/>
      <c r="BM315" s="78"/>
      <c r="BN315" s="78"/>
      <c r="BO315" s="78"/>
      <c r="BP315" s="78"/>
      <c r="BQ315" s="78"/>
    </row>
    <row r="316" spans="1:69" x14ac:dyDescent="0.25">
      <c r="A316" s="78"/>
      <c r="B316" s="78"/>
      <c r="C316" s="78"/>
      <c r="D316" s="78"/>
      <c r="E316" s="78"/>
      <c r="F316" s="78"/>
      <c r="G316" s="78"/>
      <c r="H316" s="78"/>
      <c r="I316" s="78"/>
      <c r="J316" s="78"/>
      <c r="K316" s="78"/>
      <c r="L316" s="78"/>
      <c r="M316" s="78"/>
      <c r="N316" s="78"/>
      <c r="O316" s="78"/>
      <c r="P316" s="78"/>
      <c r="Q316" s="78"/>
      <c r="R316" s="78"/>
      <c r="S316" s="78"/>
      <c r="T316" s="78"/>
      <c r="U316" s="78"/>
      <c r="V316" s="78"/>
      <c r="W316" s="78"/>
      <c r="X316" s="78"/>
      <c r="Y316" s="78"/>
      <c r="Z316" s="78"/>
      <c r="AA316" s="78"/>
      <c r="AB316" s="78"/>
      <c r="AC316" s="78"/>
      <c r="AD316" s="78"/>
      <c r="AE316" s="78"/>
      <c r="AF316" s="78"/>
      <c r="AG316" s="78"/>
      <c r="AH316" s="78"/>
      <c r="AI316" s="78"/>
      <c r="AJ316" s="78"/>
      <c r="AK316" s="78"/>
      <c r="AL316" s="78"/>
      <c r="AM316" s="78"/>
      <c r="AN316" s="78"/>
      <c r="AO316" s="78"/>
      <c r="AP316" s="78"/>
      <c r="AQ316" s="78"/>
      <c r="AR316" s="78"/>
      <c r="AS316" s="78"/>
      <c r="AT316" s="78"/>
      <c r="AU316" s="78"/>
      <c r="AV316" s="78"/>
      <c r="AW316" s="78"/>
      <c r="AX316" s="78"/>
      <c r="AY316" s="78"/>
      <c r="AZ316" s="78"/>
      <c r="BA316" s="78"/>
      <c r="BB316" s="78"/>
      <c r="BC316" s="78"/>
      <c r="BD316" s="78"/>
      <c r="BE316" s="78"/>
      <c r="BF316" s="78"/>
      <c r="BG316" s="78"/>
      <c r="BH316" s="78"/>
      <c r="BI316" s="78"/>
      <c r="BJ316" s="78"/>
      <c r="BK316" s="78"/>
      <c r="BL316" s="78"/>
      <c r="BM316" s="78"/>
      <c r="BN316" s="78"/>
      <c r="BO316" s="78"/>
      <c r="BP316" s="78"/>
      <c r="BQ316" s="78"/>
    </row>
    <row r="317" spans="1:69" x14ac:dyDescent="0.25">
      <c r="A317" s="78"/>
      <c r="B317" s="78"/>
      <c r="C317" s="78"/>
      <c r="D317" s="78"/>
      <c r="E317" s="78"/>
      <c r="F317" s="78"/>
      <c r="G317" s="78"/>
      <c r="H317" s="78"/>
      <c r="I317" s="78"/>
      <c r="J317" s="78"/>
      <c r="K317" s="78"/>
      <c r="L317" s="78"/>
      <c r="M317" s="78"/>
      <c r="N317" s="78"/>
      <c r="O317" s="78"/>
      <c r="P317" s="78"/>
      <c r="Q317" s="78"/>
      <c r="R317" s="78"/>
      <c r="S317" s="78"/>
      <c r="T317" s="78"/>
      <c r="U317" s="78"/>
      <c r="V317" s="78"/>
      <c r="W317" s="78"/>
      <c r="X317" s="78"/>
      <c r="Y317" s="78"/>
      <c r="Z317" s="78"/>
      <c r="AA317" s="78"/>
      <c r="AB317" s="78"/>
      <c r="AC317" s="78"/>
      <c r="AD317" s="78"/>
      <c r="AE317" s="78"/>
      <c r="AF317" s="78"/>
      <c r="AG317" s="78"/>
      <c r="AH317" s="78"/>
      <c r="AI317" s="78"/>
      <c r="AJ317" s="78"/>
      <c r="AK317" s="78"/>
      <c r="AL317" s="78"/>
      <c r="AM317" s="78"/>
      <c r="AN317" s="78"/>
      <c r="AO317" s="78"/>
      <c r="AP317" s="78"/>
      <c r="AQ317" s="78"/>
      <c r="AR317" s="78"/>
      <c r="AS317" s="78"/>
      <c r="AT317" s="78"/>
      <c r="AU317" s="78"/>
      <c r="AV317" s="78"/>
      <c r="AW317" s="78"/>
      <c r="AX317" s="78"/>
      <c r="AY317" s="78"/>
      <c r="AZ317" s="78"/>
      <c r="BA317" s="78"/>
      <c r="BB317" s="78"/>
      <c r="BC317" s="78"/>
      <c r="BD317" s="78"/>
      <c r="BE317" s="78"/>
      <c r="BF317" s="78"/>
      <c r="BG317" s="78"/>
      <c r="BH317" s="78"/>
      <c r="BI317" s="78"/>
      <c r="BJ317" s="78"/>
      <c r="BK317" s="78"/>
      <c r="BL317" s="78"/>
      <c r="BM317" s="78"/>
      <c r="BN317" s="78"/>
      <c r="BO317" s="78"/>
      <c r="BP317" s="78"/>
      <c r="BQ317" s="78"/>
    </row>
    <row r="318" spans="1:69" x14ac:dyDescent="0.25">
      <c r="A318" s="78"/>
      <c r="B318" s="78"/>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c r="AA318" s="78"/>
      <c r="AB318" s="78"/>
      <c r="AC318" s="78"/>
      <c r="AD318" s="78"/>
      <c r="AE318" s="78"/>
      <c r="AF318" s="78"/>
      <c r="AG318" s="78"/>
      <c r="AH318" s="78"/>
      <c r="AI318" s="78"/>
      <c r="AJ318" s="78"/>
      <c r="AK318" s="78"/>
      <c r="AL318" s="78"/>
      <c r="AM318" s="78"/>
      <c r="AN318" s="78"/>
      <c r="AO318" s="78"/>
      <c r="AP318" s="78"/>
      <c r="AQ318" s="78"/>
      <c r="AR318" s="78"/>
      <c r="AS318" s="78"/>
      <c r="AT318" s="78"/>
      <c r="AU318" s="78"/>
      <c r="AV318" s="78"/>
      <c r="AW318" s="78"/>
      <c r="AX318" s="78"/>
      <c r="AY318" s="78"/>
      <c r="AZ318" s="78"/>
      <c r="BA318" s="78"/>
      <c r="BB318" s="78"/>
      <c r="BC318" s="78"/>
      <c r="BD318" s="78"/>
      <c r="BE318" s="78"/>
      <c r="BF318" s="78"/>
      <c r="BG318" s="78"/>
      <c r="BH318" s="78"/>
      <c r="BI318" s="78"/>
      <c r="BJ318" s="78"/>
      <c r="BK318" s="78"/>
      <c r="BL318" s="78"/>
      <c r="BM318" s="78"/>
      <c r="BN318" s="78"/>
      <c r="BO318" s="78"/>
      <c r="BP318" s="78"/>
      <c r="BQ318" s="78"/>
    </row>
    <row r="319" spans="1:69" x14ac:dyDescent="0.25">
      <c r="A319" s="78"/>
      <c r="B319" s="78"/>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c r="AA319" s="78"/>
      <c r="AB319" s="78"/>
      <c r="AC319" s="78"/>
      <c r="AD319" s="78"/>
      <c r="AE319" s="78"/>
      <c r="AF319" s="78"/>
      <c r="AG319" s="78"/>
      <c r="AH319" s="78"/>
      <c r="AI319" s="78"/>
      <c r="AJ319" s="78"/>
      <c r="AK319" s="78"/>
      <c r="AL319" s="78"/>
      <c r="AM319" s="78"/>
      <c r="AN319" s="78"/>
      <c r="AO319" s="78"/>
      <c r="AP319" s="78"/>
      <c r="AQ319" s="78"/>
      <c r="AR319" s="78"/>
      <c r="AS319" s="78"/>
      <c r="AT319" s="78"/>
      <c r="AU319" s="78"/>
      <c r="AV319" s="78"/>
      <c r="AW319" s="78"/>
      <c r="AX319" s="78"/>
      <c r="AY319" s="78"/>
      <c r="AZ319" s="78"/>
      <c r="BA319" s="78"/>
      <c r="BB319" s="78"/>
      <c r="BC319" s="78"/>
      <c r="BD319" s="78"/>
      <c r="BE319" s="78"/>
      <c r="BF319" s="78"/>
      <c r="BG319" s="78"/>
      <c r="BH319" s="78"/>
      <c r="BI319" s="78"/>
      <c r="BJ319" s="78"/>
      <c r="BK319" s="78"/>
      <c r="BL319" s="78"/>
      <c r="BM319" s="78"/>
      <c r="BN319" s="78"/>
      <c r="BO319" s="78"/>
      <c r="BP319" s="78"/>
      <c r="BQ319" s="78"/>
    </row>
    <row r="320" spans="1:69" x14ac:dyDescent="0.25">
      <c r="A320" s="78"/>
      <c r="B320" s="78"/>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c r="AA320" s="78"/>
      <c r="AB320" s="78"/>
      <c r="AC320" s="78"/>
      <c r="AD320" s="78"/>
      <c r="AE320" s="78"/>
      <c r="AF320" s="78"/>
      <c r="AG320" s="78"/>
      <c r="AH320" s="78"/>
      <c r="AI320" s="78"/>
      <c r="AJ320" s="78"/>
      <c r="AK320" s="78"/>
      <c r="AL320" s="78"/>
      <c r="AM320" s="78"/>
      <c r="AN320" s="78"/>
      <c r="AO320" s="78"/>
      <c r="AP320" s="78"/>
      <c r="AQ320" s="78"/>
      <c r="AR320" s="78"/>
      <c r="AS320" s="78"/>
      <c r="AT320" s="78"/>
      <c r="AU320" s="78"/>
      <c r="AV320" s="78"/>
      <c r="AW320" s="78"/>
      <c r="AX320" s="78"/>
      <c r="AY320" s="78"/>
      <c r="AZ320" s="78"/>
      <c r="BA320" s="78"/>
      <c r="BB320" s="78"/>
      <c r="BC320" s="78"/>
      <c r="BD320" s="78"/>
      <c r="BE320" s="78"/>
      <c r="BF320" s="78"/>
      <c r="BG320" s="78"/>
      <c r="BH320" s="78"/>
      <c r="BI320" s="78"/>
      <c r="BJ320" s="78"/>
      <c r="BK320" s="78"/>
      <c r="BL320" s="78"/>
      <c r="BM320" s="78"/>
      <c r="BN320" s="78"/>
      <c r="BO320" s="78"/>
      <c r="BP320" s="78"/>
      <c r="BQ320" s="78"/>
    </row>
    <row r="321" spans="1:69" x14ac:dyDescent="0.25">
      <c r="A321" s="78"/>
      <c r="B321" s="78"/>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c r="AA321" s="78"/>
      <c r="AB321" s="78"/>
      <c r="AC321" s="78"/>
      <c r="AD321" s="78"/>
      <c r="AE321" s="78"/>
      <c r="AF321" s="78"/>
      <c r="AG321" s="78"/>
      <c r="AH321" s="78"/>
      <c r="AI321" s="78"/>
      <c r="AJ321" s="78"/>
      <c r="AK321" s="78"/>
      <c r="AL321" s="78"/>
      <c r="AM321" s="78"/>
      <c r="AN321" s="78"/>
      <c r="AO321" s="78"/>
      <c r="AP321" s="78"/>
      <c r="AQ321" s="78"/>
      <c r="AR321" s="78"/>
      <c r="AS321" s="78"/>
      <c r="AT321" s="78"/>
      <c r="AU321" s="78"/>
      <c r="AV321" s="78"/>
      <c r="AW321" s="78"/>
      <c r="AX321" s="78"/>
      <c r="AY321" s="78"/>
      <c r="AZ321" s="78"/>
      <c r="BA321" s="78"/>
      <c r="BB321" s="78"/>
      <c r="BC321" s="78"/>
      <c r="BD321" s="78"/>
      <c r="BE321" s="78"/>
      <c r="BF321" s="78"/>
      <c r="BG321" s="78"/>
      <c r="BH321" s="78"/>
      <c r="BI321" s="78"/>
      <c r="BJ321" s="78"/>
      <c r="BK321" s="78"/>
      <c r="BL321" s="78"/>
      <c r="BM321" s="78"/>
      <c r="BN321" s="78"/>
      <c r="BO321" s="78"/>
      <c r="BP321" s="78"/>
      <c r="BQ321" s="78"/>
    </row>
    <row r="322" spans="1:69" x14ac:dyDescent="0.25">
      <c r="A322" s="78"/>
      <c r="B322" s="78"/>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c r="AA322" s="78"/>
      <c r="AB322" s="78"/>
      <c r="AC322" s="78"/>
      <c r="AD322" s="78"/>
      <c r="AE322" s="78"/>
      <c r="AF322" s="78"/>
      <c r="AG322" s="78"/>
      <c r="AH322" s="78"/>
      <c r="AI322" s="78"/>
      <c r="AJ322" s="78"/>
      <c r="AK322" s="78"/>
      <c r="AL322" s="78"/>
      <c r="AM322" s="78"/>
      <c r="AN322" s="78"/>
      <c r="AO322" s="78"/>
      <c r="AP322" s="78"/>
      <c r="AQ322" s="78"/>
      <c r="AR322" s="78"/>
      <c r="AS322" s="78"/>
      <c r="AT322" s="78"/>
      <c r="AU322" s="78"/>
      <c r="AV322" s="78"/>
      <c r="AW322" s="78"/>
      <c r="AX322" s="78"/>
      <c r="AY322" s="78"/>
      <c r="AZ322" s="78"/>
      <c r="BA322" s="78"/>
      <c r="BB322" s="78"/>
      <c r="BC322" s="78"/>
      <c r="BD322" s="78"/>
      <c r="BE322" s="78"/>
      <c r="BF322" s="78"/>
      <c r="BG322" s="78"/>
      <c r="BH322" s="78"/>
      <c r="BI322" s="78"/>
      <c r="BJ322" s="78"/>
      <c r="BK322" s="78"/>
      <c r="BL322" s="78"/>
      <c r="BM322" s="78"/>
      <c r="BN322" s="78"/>
      <c r="BO322" s="78"/>
      <c r="BP322" s="78"/>
      <c r="BQ322" s="78"/>
    </row>
    <row r="323" spans="1:69" x14ac:dyDescent="0.25">
      <c r="L323" s="78"/>
      <c r="M323" s="78"/>
      <c r="N323" s="78"/>
      <c r="O323" s="78"/>
      <c r="P323" s="78"/>
      <c r="Q323" s="78"/>
      <c r="R323" s="78"/>
      <c r="S323" s="78"/>
      <c r="T323" s="78"/>
      <c r="U323" s="78"/>
      <c r="V323" s="78"/>
      <c r="W323" s="78"/>
      <c r="X323" s="78"/>
      <c r="Y323" s="78"/>
      <c r="Z323" s="78"/>
      <c r="AA323" s="78"/>
      <c r="AB323" s="78"/>
      <c r="AC323" s="78"/>
      <c r="AD323" s="78"/>
      <c r="AE323" s="78"/>
      <c r="AF323" s="78"/>
      <c r="AG323" s="78"/>
      <c r="AH323" s="78"/>
      <c r="AI323" s="78"/>
      <c r="AJ323" s="78"/>
      <c r="AK323" s="78"/>
      <c r="AL323" s="78"/>
      <c r="AM323" s="78"/>
      <c r="AN323" s="78"/>
      <c r="AO323" s="78"/>
      <c r="AP323" s="78"/>
      <c r="AQ323" s="78"/>
      <c r="AR323" s="78"/>
      <c r="AS323" s="78"/>
      <c r="AT323" s="78"/>
      <c r="AU323" s="78"/>
      <c r="AV323" s="78"/>
      <c r="AW323" s="78"/>
      <c r="AX323" s="78"/>
      <c r="AY323" s="78"/>
      <c r="AZ323" s="78"/>
      <c r="BA323" s="78"/>
      <c r="BB323" s="78"/>
      <c r="BC323" s="78"/>
      <c r="BD323" s="78"/>
      <c r="BE323" s="78"/>
      <c r="BF323" s="78"/>
      <c r="BG323" s="78"/>
      <c r="BH323" s="78"/>
      <c r="BI323" s="78"/>
      <c r="BJ323" s="78"/>
      <c r="BK323" s="78"/>
      <c r="BL323" s="78"/>
      <c r="BM323" s="78"/>
      <c r="BN323" s="78"/>
      <c r="BO323" s="78"/>
      <c r="BP323" s="78"/>
      <c r="BQ323" s="78"/>
    </row>
    <row r="324" spans="1:69" x14ac:dyDescent="0.25">
      <c r="L324" s="78"/>
      <c r="M324" s="78"/>
      <c r="N324" s="78"/>
      <c r="O324" s="78"/>
      <c r="P324" s="78"/>
      <c r="Q324" s="78"/>
      <c r="R324" s="78"/>
      <c r="S324" s="78"/>
      <c r="T324" s="78"/>
      <c r="U324" s="78"/>
      <c r="V324" s="78"/>
      <c r="W324" s="78"/>
      <c r="X324" s="78"/>
      <c r="Y324" s="78"/>
      <c r="Z324" s="78"/>
      <c r="AA324" s="78"/>
      <c r="AB324" s="78"/>
      <c r="AC324" s="78"/>
      <c r="AD324" s="78"/>
      <c r="AE324" s="78"/>
      <c r="AF324" s="78"/>
      <c r="AG324" s="78"/>
      <c r="AH324" s="78"/>
      <c r="AI324" s="78"/>
      <c r="AJ324" s="78"/>
      <c r="AK324" s="78"/>
      <c r="AL324" s="78"/>
      <c r="AM324" s="78"/>
      <c r="AN324" s="78"/>
      <c r="AO324" s="78"/>
      <c r="AP324" s="78"/>
      <c r="AQ324" s="78"/>
      <c r="AR324" s="78"/>
      <c r="AS324" s="78"/>
      <c r="AT324" s="78"/>
      <c r="AU324" s="78"/>
      <c r="AV324" s="78"/>
      <c r="AW324" s="78"/>
      <c r="AX324" s="78"/>
      <c r="AY324" s="78"/>
      <c r="AZ324" s="78"/>
      <c r="BA324" s="78"/>
      <c r="BB324" s="78"/>
      <c r="BC324" s="78"/>
      <c r="BD324" s="78"/>
      <c r="BE324" s="78"/>
      <c r="BF324" s="78"/>
      <c r="BG324" s="78"/>
      <c r="BH324" s="78"/>
      <c r="BI324" s="78"/>
      <c r="BJ324" s="78"/>
      <c r="BK324" s="78"/>
      <c r="BL324" s="78"/>
      <c r="BM324" s="78"/>
      <c r="BN324" s="78"/>
      <c r="BO324" s="78"/>
      <c r="BP324" s="78"/>
      <c r="BQ324" s="78"/>
    </row>
    <row r="325" spans="1:69" x14ac:dyDescent="0.25">
      <c r="L325" s="78"/>
      <c r="M325" s="78"/>
      <c r="N325" s="78"/>
      <c r="O325" s="78"/>
      <c r="P325" s="78"/>
      <c r="Q325" s="78"/>
      <c r="R325" s="78"/>
      <c r="S325" s="78"/>
      <c r="T325" s="78"/>
      <c r="U325" s="78"/>
      <c r="V325" s="78"/>
      <c r="W325" s="78"/>
      <c r="X325" s="78"/>
      <c r="Y325" s="78"/>
      <c r="Z325" s="78"/>
      <c r="AA325" s="78"/>
      <c r="AB325" s="78"/>
      <c r="AC325" s="78"/>
      <c r="AD325" s="78"/>
      <c r="AE325" s="78"/>
      <c r="AF325" s="78"/>
      <c r="AG325" s="78"/>
      <c r="AH325" s="78"/>
      <c r="AI325" s="78"/>
      <c r="AJ325" s="78"/>
      <c r="AK325" s="78"/>
      <c r="AL325" s="78"/>
      <c r="AM325" s="78"/>
      <c r="AN325" s="78"/>
      <c r="AO325" s="78"/>
      <c r="AP325" s="78"/>
      <c r="AQ325" s="78"/>
      <c r="AR325" s="78"/>
      <c r="AS325" s="78"/>
      <c r="AT325" s="78"/>
      <c r="AU325" s="78"/>
      <c r="AV325" s="78"/>
      <c r="AW325" s="78"/>
      <c r="AX325" s="78"/>
      <c r="AY325" s="78"/>
      <c r="AZ325" s="78"/>
      <c r="BA325" s="78"/>
      <c r="BB325" s="78"/>
      <c r="BC325" s="78"/>
      <c r="BD325" s="78"/>
      <c r="BE325" s="78"/>
      <c r="BF325" s="78"/>
      <c r="BG325" s="78"/>
      <c r="BH325" s="78"/>
      <c r="BI325" s="78"/>
      <c r="BJ325" s="78"/>
      <c r="BK325" s="78"/>
      <c r="BL325" s="78"/>
      <c r="BM325" s="78"/>
      <c r="BN325" s="78"/>
      <c r="BO325" s="78"/>
      <c r="BP325" s="78"/>
      <c r="BQ325" s="78"/>
    </row>
    <row r="326" spans="1:69" x14ac:dyDescent="0.25">
      <c r="L326" s="78"/>
      <c r="M326" s="78"/>
      <c r="N326" s="78"/>
      <c r="O326" s="78"/>
      <c r="P326" s="78"/>
      <c r="Q326" s="78"/>
      <c r="R326" s="78"/>
      <c r="S326" s="78"/>
      <c r="T326" s="78"/>
      <c r="U326" s="78"/>
      <c r="V326" s="78"/>
      <c r="W326" s="78"/>
      <c r="X326" s="78"/>
      <c r="Y326" s="78"/>
      <c r="Z326" s="78"/>
      <c r="AA326" s="78"/>
      <c r="AB326" s="78"/>
      <c r="AC326" s="78"/>
      <c r="AD326" s="78"/>
      <c r="AE326" s="78"/>
      <c r="AF326" s="78"/>
      <c r="AG326" s="78"/>
      <c r="AH326" s="78"/>
      <c r="AI326" s="78"/>
      <c r="AJ326" s="78"/>
      <c r="AK326" s="78"/>
      <c r="AL326" s="78"/>
      <c r="AM326" s="78"/>
      <c r="AN326" s="78"/>
      <c r="AO326" s="78"/>
      <c r="AP326" s="78"/>
      <c r="AQ326" s="78"/>
      <c r="AR326" s="78"/>
      <c r="AS326" s="78"/>
      <c r="AT326" s="78"/>
      <c r="AU326" s="78"/>
      <c r="AV326" s="78"/>
      <c r="AW326" s="78"/>
      <c r="AX326" s="78"/>
      <c r="AY326" s="78"/>
      <c r="AZ326" s="78"/>
      <c r="BA326" s="78"/>
      <c r="BB326" s="78"/>
      <c r="BC326" s="78"/>
      <c r="BD326" s="78"/>
      <c r="BE326" s="78"/>
      <c r="BF326" s="78"/>
      <c r="BG326" s="78"/>
      <c r="BH326" s="78"/>
      <c r="BI326" s="78"/>
      <c r="BJ326" s="78"/>
      <c r="BK326" s="78"/>
      <c r="BL326" s="78"/>
      <c r="BM326" s="78"/>
      <c r="BN326" s="78"/>
      <c r="BO326" s="78"/>
      <c r="BP326" s="78"/>
      <c r="BQ326" s="78"/>
    </row>
    <row r="327" spans="1:69" x14ac:dyDescent="0.25">
      <c r="L327" s="78"/>
      <c r="M327" s="78"/>
      <c r="N327" s="78"/>
      <c r="O327" s="78"/>
      <c r="P327" s="78"/>
      <c r="Q327" s="78"/>
      <c r="R327" s="78"/>
      <c r="S327" s="78"/>
      <c r="T327" s="78"/>
      <c r="U327" s="78"/>
      <c r="V327" s="78"/>
      <c r="W327" s="78"/>
      <c r="X327" s="78"/>
      <c r="Y327" s="78"/>
      <c r="Z327" s="78"/>
      <c r="AA327" s="78"/>
      <c r="AB327" s="78"/>
      <c r="AC327" s="78"/>
      <c r="AD327" s="78"/>
      <c r="AE327" s="78"/>
      <c r="AF327" s="78"/>
      <c r="AG327" s="78"/>
      <c r="AH327" s="78"/>
      <c r="AI327" s="78"/>
      <c r="AJ327" s="78"/>
      <c r="AK327" s="78"/>
      <c r="AL327" s="78"/>
      <c r="AM327" s="78"/>
      <c r="AN327" s="78"/>
      <c r="AO327" s="78"/>
      <c r="AP327" s="78"/>
      <c r="AQ327" s="78"/>
      <c r="AR327" s="78"/>
      <c r="AS327" s="78"/>
      <c r="AT327" s="78"/>
      <c r="AU327" s="78"/>
      <c r="AV327" s="78"/>
      <c r="AW327" s="78"/>
      <c r="AX327" s="78"/>
      <c r="AY327" s="78"/>
      <c r="AZ327" s="78"/>
      <c r="BA327" s="78"/>
      <c r="BB327" s="78"/>
      <c r="BC327" s="78"/>
      <c r="BD327" s="78"/>
      <c r="BE327" s="78"/>
      <c r="BF327" s="78"/>
      <c r="BG327" s="78"/>
      <c r="BH327" s="78"/>
      <c r="BI327" s="78"/>
      <c r="BJ327" s="78"/>
      <c r="BK327" s="78"/>
      <c r="BL327" s="78"/>
      <c r="BM327" s="78"/>
      <c r="BN327" s="78"/>
      <c r="BO327" s="78"/>
      <c r="BP327" s="78"/>
      <c r="BQ327" s="78"/>
    </row>
    <row r="328" spans="1:69" x14ac:dyDescent="0.25">
      <c r="L328" s="78"/>
      <c r="M328" s="78"/>
      <c r="N328" s="78"/>
      <c r="O328" s="78"/>
      <c r="P328" s="78"/>
      <c r="Q328" s="78"/>
      <c r="R328" s="78"/>
      <c r="S328" s="78"/>
      <c r="T328" s="78"/>
      <c r="U328" s="78"/>
      <c r="V328" s="78"/>
      <c r="W328" s="78"/>
      <c r="X328" s="78"/>
      <c r="Y328" s="78"/>
      <c r="Z328" s="78"/>
      <c r="AA328" s="78"/>
      <c r="AB328" s="78"/>
      <c r="AC328" s="78"/>
      <c r="AD328" s="78"/>
      <c r="AE328" s="78"/>
      <c r="AF328" s="78"/>
      <c r="AG328" s="78"/>
      <c r="AH328" s="78"/>
      <c r="AI328" s="78"/>
      <c r="AJ328" s="78"/>
      <c r="AK328" s="78"/>
      <c r="AL328" s="78"/>
      <c r="AM328" s="78"/>
      <c r="AN328" s="78"/>
      <c r="AO328" s="78"/>
      <c r="AP328" s="78"/>
      <c r="AQ328" s="78"/>
      <c r="AR328" s="78"/>
      <c r="AS328" s="78"/>
      <c r="AT328" s="78"/>
      <c r="AU328" s="78"/>
      <c r="AV328" s="78"/>
      <c r="AW328" s="78"/>
      <c r="AX328" s="78"/>
      <c r="AY328" s="78"/>
      <c r="AZ328" s="78"/>
      <c r="BA328" s="78"/>
      <c r="BB328" s="78"/>
      <c r="BC328" s="78"/>
      <c r="BD328" s="78"/>
      <c r="BE328" s="78"/>
      <c r="BF328" s="78"/>
      <c r="BG328" s="78"/>
      <c r="BH328" s="78"/>
      <c r="BI328" s="78"/>
      <c r="BJ328" s="78"/>
      <c r="BK328" s="78"/>
      <c r="BL328" s="78"/>
      <c r="BM328" s="78"/>
      <c r="BN328" s="78"/>
      <c r="BO328" s="78"/>
      <c r="BP328" s="78"/>
      <c r="BQ328" s="78"/>
    </row>
    <row r="329" spans="1:69" x14ac:dyDescent="0.25">
      <c r="L329" s="78"/>
      <c r="M329" s="78"/>
      <c r="N329" s="78"/>
      <c r="O329" s="78"/>
      <c r="P329" s="78"/>
      <c r="Q329" s="78"/>
      <c r="R329" s="78"/>
      <c r="S329" s="78"/>
      <c r="T329" s="78"/>
      <c r="U329" s="78"/>
      <c r="V329" s="78"/>
      <c r="W329" s="78"/>
      <c r="X329" s="78"/>
      <c r="Y329" s="78"/>
      <c r="Z329" s="78"/>
      <c r="AA329" s="78"/>
      <c r="AB329" s="78"/>
      <c r="AC329" s="78"/>
      <c r="AD329" s="78"/>
      <c r="AE329" s="78"/>
      <c r="AF329" s="78"/>
      <c r="AG329" s="78"/>
      <c r="AH329" s="78"/>
      <c r="AI329" s="78"/>
      <c r="AJ329" s="78"/>
      <c r="AK329" s="78"/>
      <c r="AL329" s="78"/>
      <c r="AM329" s="78"/>
      <c r="AN329" s="78"/>
      <c r="AO329" s="78"/>
      <c r="AP329" s="78"/>
      <c r="AQ329" s="78"/>
      <c r="AR329" s="78"/>
      <c r="AS329" s="78"/>
      <c r="AT329" s="78"/>
      <c r="AU329" s="78"/>
      <c r="AV329" s="78"/>
      <c r="AW329" s="78"/>
      <c r="AX329" s="78"/>
      <c r="AY329" s="78"/>
      <c r="AZ329" s="78"/>
      <c r="BA329" s="78"/>
      <c r="BB329" s="78"/>
      <c r="BC329" s="78"/>
      <c r="BD329" s="78"/>
      <c r="BE329" s="78"/>
      <c r="BF329" s="78"/>
      <c r="BG329" s="78"/>
      <c r="BH329" s="78"/>
      <c r="BI329" s="78"/>
      <c r="BJ329" s="78"/>
      <c r="BK329" s="78"/>
      <c r="BL329" s="78"/>
      <c r="BM329" s="78"/>
      <c r="BN329" s="78"/>
      <c r="BO329" s="78"/>
      <c r="BP329" s="78"/>
      <c r="BQ329" s="78"/>
    </row>
    <row r="330" spans="1:69" x14ac:dyDescent="0.25">
      <c r="L330" s="78"/>
      <c r="M330" s="78"/>
      <c r="N330" s="78"/>
      <c r="O330" s="78"/>
      <c r="P330" s="78"/>
      <c r="Q330" s="78"/>
      <c r="R330" s="78"/>
      <c r="S330" s="78"/>
      <c r="T330" s="78"/>
      <c r="U330" s="78"/>
      <c r="V330" s="78"/>
      <c r="W330" s="78"/>
      <c r="X330" s="78"/>
      <c r="Y330" s="78"/>
      <c r="Z330" s="78"/>
      <c r="AA330" s="78"/>
      <c r="AB330" s="78"/>
      <c r="AC330" s="78"/>
      <c r="AD330" s="78"/>
      <c r="AE330" s="78"/>
      <c r="AF330" s="78"/>
      <c r="AG330" s="78"/>
      <c r="AH330" s="78"/>
      <c r="AI330" s="78"/>
      <c r="AJ330" s="78"/>
      <c r="AK330" s="78"/>
      <c r="AL330" s="78"/>
      <c r="AM330" s="78"/>
      <c r="AN330" s="78"/>
      <c r="AO330" s="78"/>
      <c r="AP330" s="78"/>
      <c r="AQ330" s="78"/>
      <c r="AR330" s="78"/>
      <c r="AS330" s="78"/>
      <c r="AT330" s="78"/>
      <c r="AU330" s="78"/>
      <c r="AV330" s="78"/>
      <c r="AW330" s="78"/>
      <c r="AX330" s="78"/>
      <c r="AY330" s="78"/>
      <c r="AZ330" s="78"/>
      <c r="BA330" s="78"/>
      <c r="BB330" s="78"/>
      <c r="BC330" s="78"/>
      <c r="BD330" s="78"/>
      <c r="BE330" s="78"/>
      <c r="BF330" s="78"/>
      <c r="BG330" s="78"/>
      <c r="BH330" s="78"/>
      <c r="BI330" s="78"/>
      <c r="BJ330" s="78"/>
      <c r="BK330" s="78"/>
      <c r="BL330" s="78"/>
      <c r="BM330" s="78"/>
      <c r="BN330" s="78"/>
      <c r="BO330" s="78"/>
      <c r="BP330" s="78"/>
      <c r="BQ330" s="78"/>
    </row>
    <row r="331" spans="1:69" x14ac:dyDescent="0.25">
      <c r="L331" s="78"/>
      <c r="M331" s="78"/>
      <c r="N331" s="78"/>
      <c r="O331" s="78"/>
      <c r="P331" s="78"/>
      <c r="Q331" s="78"/>
      <c r="R331" s="78"/>
      <c r="S331" s="78"/>
      <c r="T331" s="78"/>
      <c r="U331" s="78"/>
      <c r="V331" s="78"/>
      <c r="W331" s="78"/>
      <c r="X331" s="78"/>
      <c r="Y331" s="78"/>
      <c r="Z331" s="78"/>
      <c r="AA331" s="78"/>
      <c r="AB331" s="78"/>
      <c r="AC331" s="78"/>
      <c r="AD331" s="78"/>
      <c r="AE331" s="78"/>
      <c r="AF331" s="78"/>
      <c r="AG331" s="78"/>
      <c r="AH331" s="78"/>
      <c r="AI331" s="78"/>
      <c r="AJ331" s="78"/>
      <c r="AK331" s="78"/>
      <c r="AL331" s="78"/>
      <c r="AM331" s="78"/>
      <c r="AN331" s="78"/>
      <c r="AO331" s="78"/>
      <c r="AP331" s="78"/>
      <c r="AQ331" s="78"/>
      <c r="AR331" s="78"/>
      <c r="AS331" s="78"/>
      <c r="AT331" s="78"/>
      <c r="AU331" s="78"/>
      <c r="AV331" s="78"/>
      <c r="AW331" s="78"/>
      <c r="AX331" s="78"/>
      <c r="AY331" s="78"/>
      <c r="AZ331" s="78"/>
      <c r="BA331" s="78"/>
      <c r="BB331" s="78"/>
      <c r="BC331" s="78"/>
      <c r="BD331" s="78"/>
      <c r="BE331" s="78"/>
      <c r="BF331" s="78"/>
      <c r="BG331" s="78"/>
      <c r="BH331" s="78"/>
      <c r="BI331" s="78"/>
      <c r="BJ331" s="78"/>
      <c r="BK331" s="78"/>
      <c r="BL331" s="78"/>
      <c r="BM331" s="78"/>
      <c r="BN331" s="78"/>
      <c r="BO331" s="78"/>
      <c r="BP331" s="78"/>
      <c r="BQ331" s="78"/>
    </row>
  </sheetData>
  <sheetProtection selectLockedCells="1"/>
  <customSheetViews>
    <customSheetView guid="{45231D30-7B44-4C70-A3D1-9AF2C30142B4}">
      <selection activeCell="I31" sqref="I31"/>
      <pageMargins left="0.7" right="0.7" top="0.75" bottom="0.75" header="0.3" footer="0.3"/>
    </customSheetView>
  </customSheetView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1048576"/>
  <sheetViews>
    <sheetView zoomScale="70" zoomScaleNormal="70" workbookViewId="0">
      <selection activeCell="A28" sqref="A28:E28"/>
    </sheetView>
  </sheetViews>
  <sheetFormatPr defaultRowHeight="15" x14ac:dyDescent="0.25"/>
  <cols>
    <col min="1" max="1" width="30.85546875" customWidth="1"/>
    <col min="2" max="2" width="27.28515625" customWidth="1"/>
    <col min="3" max="3" width="48" customWidth="1"/>
    <col min="4" max="4" width="17.85546875" customWidth="1"/>
    <col min="5" max="5" width="21.28515625" customWidth="1"/>
    <col min="6" max="6" width="7" customWidth="1"/>
    <col min="7" max="7" width="35.42578125" customWidth="1"/>
    <col min="8" max="8" width="14.85546875" bestFit="1" customWidth="1"/>
    <col min="9" max="9" width="10.85546875" customWidth="1"/>
    <col min="10" max="10" width="23.42578125" customWidth="1"/>
    <col min="11" max="27" width="12" style="157" hidden="1" customWidth="1"/>
    <col min="28" max="46" width="12" hidden="1" customWidth="1"/>
    <col min="47" max="47" width="12" customWidth="1"/>
    <col min="48" max="48" width="21.42578125" customWidth="1"/>
    <col min="49" max="49" width="10.5703125" customWidth="1"/>
    <col min="50" max="50" width="21.140625" customWidth="1"/>
    <col min="51" max="51" width="29.42578125" customWidth="1"/>
    <col min="52" max="52" width="48.140625" customWidth="1"/>
    <col min="53" max="53" width="39.140625" customWidth="1"/>
    <col min="54" max="54" width="52.5703125" customWidth="1"/>
    <col min="55" max="55" width="21.85546875" customWidth="1"/>
    <col min="56" max="56" width="37.85546875" customWidth="1"/>
    <col min="57" max="57" width="85.42578125" customWidth="1"/>
    <col min="58" max="58" width="15.85546875" customWidth="1"/>
    <col min="59" max="59" width="11.28515625" customWidth="1"/>
    <col min="60" max="60" width="8.5703125" customWidth="1"/>
    <col min="61" max="61" width="24.85546875" customWidth="1"/>
    <col min="62" max="62" width="106.85546875" customWidth="1"/>
    <col min="63" max="63" width="150.7109375" customWidth="1"/>
    <col min="64" max="64" width="124.140625" customWidth="1"/>
    <col min="65" max="65" width="98.42578125" customWidth="1"/>
    <col min="66" max="66" width="92.42578125" customWidth="1"/>
    <col min="67" max="67" width="121" customWidth="1"/>
    <col min="68" max="68" width="87.5703125" customWidth="1"/>
    <col min="69" max="69" width="64" customWidth="1"/>
    <col min="70" max="70" width="82.28515625" customWidth="1"/>
    <col min="71" max="71" width="142" customWidth="1"/>
    <col min="72" max="72" width="61.28515625" customWidth="1"/>
    <col min="73" max="73" width="50.28515625" customWidth="1"/>
    <col min="74" max="74" width="120" customWidth="1"/>
    <col min="75" max="75" width="72.140625" customWidth="1"/>
    <col min="76" max="76" width="87.85546875" customWidth="1"/>
    <col min="77" max="77" width="63.140625" customWidth="1"/>
    <col min="78" max="78" width="69.85546875" customWidth="1"/>
  </cols>
  <sheetData>
    <row r="1" spans="1:141" ht="18.75" thickBot="1" x14ac:dyDescent="0.3">
      <c r="A1" s="676" t="s">
        <v>314</v>
      </c>
      <c r="B1" s="677"/>
      <c r="C1" s="677"/>
      <c r="D1" s="677"/>
      <c r="E1" s="678"/>
      <c r="F1" s="157"/>
      <c r="G1" s="158"/>
      <c r="H1" s="158"/>
      <c r="I1" s="158"/>
      <c r="J1" s="595"/>
      <c r="K1" s="527"/>
      <c r="L1" s="334"/>
      <c r="M1" s="335"/>
      <c r="N1" s="335"/>
      <c r="O1" s="335"/>
      <c r="P1" s="335"/>
      <c r="Q1" s="335"/>
      <c r="R1" s="335"/>
      <c r="S1" s="335"/>
      <c r="T1" s="335"/>
      <c r="U1" s="335"/>
      <c r="V1" s="335"/>
      <c r="W1" s="335"/>
      <c r="X1" s="335"/>
      <c r="Y1" s="336"/>
      <c r="Z1" s="337"/>
      <c r="AA1" s="338"/>
      <c r="AB1" s="339"/>
      <c r="AC1" s="339"/>
      <c r="AD1" s="339"/>
      <c r="AE1" s="339"/>
      <c r="AF1" s="339"/>
      <c r="AG1" s="339"/>
      <c r="AH1" s="339"/>
      <c r="AI1" s="339"/>
      <c r="AJ1" s="339"/>
      <c r="AK1" s="339"/>
      <c r="AL1" s="339"/>
      <c r="AM1" s="339"/>
      <c r="AN1" s="339"/>
      <c r="AO1" s="339"/>
      <c r="AP1" s="339"/>
      <c r="AQ1" s="339"/>
      <c r="AR1" s="339"/>
      <c r="AS1" s="339"/>
      <c r="AT1" s="340"/>
      <c r="AU1" s="94"/>
      <c r="AV1" s="94"/>
      <c r="AW1" s="94"/>
      <c r="AX1" s="94"/>
      <c r="AY1" s="85"/>
      <c r="AZ1" s="85"/>
      <c r="BA1" s="85"/>
      <c r="BB1" s="85"/>
      <c r="BC1" s="78"/>
      <c r="BD1" s="78"/>
      <c r="BE1" s="78"/>
      <c r="BF1" s="78"/>
      <c r="BG1" s="78"/>
      <c r="BH1" s="78"/>
      <c r="BI1" s="78"/>
      <c r="BJ1" s="78"/>
      <c r="BK1" s="78"/>
      <c r="BL1" s="78"/>
      <c r="BM1" s="78"/>
      <c r="BN1" s="78"/>
      <c r="BO1" s="78"/>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row>
    <row r="2" spans="1:141" ht="24" thickBot="1" x14ac:dyDescent="0.4">
      <c r="A2" s="679" t="s">
        <v>50</v>
      </c>
      <c r="B2" s="680"/>
      <c r="C2" s="680"/>
      <c r="D2" s="680"/>
      <c r="E2" s="681"/>
      <c r="F2" s="158"/>
      <c r="G2" s="158"/>
      <c r="H2" s="158"/>
      <c r="I2" s="158"/>
      <c r="J2" s="595"/>
      <c r="K2" s="528"/>
      <c r="L2" s="334"/>
      <c r="M2" s="334" t="s">
        <v>199</v>
      </c>
      <c r="N2" s="341" t="s">
        <v>200</v>
      </c>
      <c r="O2" s="341"/>
      <c r="P2" s="341"/>
      <c r="Q2" s="341"/>
      <c r="R2" s="341"/>
      <c r="S2" s="341"/>
      <c r="T2" s="342"/>
      <c r="U2" s="342"/>
      <c r="V2" s="341"/>
      <c r="W2" s="341"/>
      <c r="X2" s="334"/>
      <c r="Y2" s="343"/>
      <c r="Z2" s="337"/>
      <c r="AA2" s="344" t="s">
        <v>201</v>
      </c>
      <c r="AB2" s="345" t="s">
        <v>202</v>
      </c>
      <c r="AC2" s="345">
        <v>4</v>
      </c>
      <c r="AD2" s="346" t="s">
        <v>203</v>
      </c>
      <c r="AE2" s="337"/>
      <c r="AF2" s="347" t="s">
        <v>204</v>
      </c>
      <c r="AG2" s="348" t="s">
        <v>202</v>
      </c>
      <c r="AH2" s="348">
        <v>4</v>
      </c>
      <c r="AI2" s="349" t="s">
        <v>203</v>
      </c>
      <c r="AJ2" s="350"/>
      <c r="AK2" s="351" t="s">
        <v>205</v>
      </c>
      <c r="AL2" s="352" t="s">
        <v>21</v>
      </c>
      <c r="AM2" s="352" t="s">
        <v>22</v>
      </c>
      <c r="AN2" s="352" t="s">
        <v>23</v>
      </c>
      <c r="AO2" s="353" t="s">
        <v>3</v>
      </c>
      <c r="AP2" s="352" t="s">
        <v>206</v>
      </c>
      <c r="AQ2" s="352" t="s">
        <v>5</v>
      </c>
      <c r="AR2" s="354" t="s">
        <v>207</v>
      </c>
      <c r="AS2" s="355"/>
      <c r="AT2" s="356"/>
      <c r="AU2" s="94"/>
      <c r="AV2" s="94"/>
      <c r="AW2" s="94"/>
      <c r="AX2" s="94"/>
      <c r="AY2" s="85"/>
      <c r="AZ2" s="85"/>
      <c r="BA2" s="85"/>
      <c r="BB2" s="85"/>
      <c r="BC2" s="78"/>
      <c r="BD2" s="78"/>
      <c r="BE2" s="78"/>
      <c r="BF2" s="78"/>
      <c r="BG2" s="78"/>
      <c r="BH2" s="78"/>
      <c r="BI2" s="78"/>
      <c r="BJ2" s="78"/>
      <c r="BK2" s="78"/>
      <c r="BL2" s="78"/>
      <c r="BM2" s="78"/>
      <c r="BN2" s="78"/>
      <c r="BO2" s="78"/>
    </row>
    <row r="3" spans="1:141" ht="24.75" customHeight="1" thickBot="1" x14ac:dyDescent="0.35">
      <c r="A3" s="255" t="s">
        <v>56</v>
      </c>
      <c r="B3" s="9"/>
      <c r="C3" s="9"/>
      <c r="D3" s="9"/>
      <c r="E3" s="39"/>
      <c r="F3" s="158"/>
      <c r="G3" s="158"/>
      <c r="H3" s="158"/>
      <c r="I3" s="158"/>
      <c r="J3" s="595"/>
      <c r="K3" s="528"/>
      <c r="L3" s="334"/>
      <c r="M3" s="220" t="s">
        <v>0</v>
      </c>
      <c r="N3" s="357" t="s">
        <v>208</v>
      </c>
      <c r="O3" s="358" t="s">
        <v>209</v>
      </c>
      <c r="P3" s="359" t="s">
        <v>210</v>
      </c>
      <c r="Q3" s="360" t="s">
        <v>211</v>
      </c>
      <c r="R3" s="361" t="s">
        <v>212</v>
      </c>
      <c r="S3" s="158"/>
      <c r="T3" s="362" t="s">
        <v>2</v>
      </c>
      <c r="U3" s="363" t="s">
        <v>3</v>
      </c>
      <c r="V3" s="364" t="s">
        <v>4</v>
      </c>
      <c r="W3" s="365" t="s">
        <v>5</v>
      </c>
      <c r="X3" s="366"/>
      <c r="Y3" s="158"/>
      <c r="Z3" s="367"/>
      <c r="AA3" s="368" t="s">
        <v>213</v>
      </c>
      <c r="AB3" s="369">
        <v>85</v>
      </c>
      <c r="AC3" s="369">
        <v>85</v>
      </c>
      <c r="AD3" s="370">
        <v>85</v>
      </c>
      <c r="AE3" s="337"/>
      <c r="AF3" s="371" t="s">
        <v>213</v>
      </c>
      <c r="AG3" s="369">
        <v>57</v>
      </c>
      <c r="AH3" s="369">
        <v>57</v>
      </c>
      <c r="AI3" s="370">
        <v>57</v>
      </c>
      <c r="AJ3" s="372"/>
      <c r="AK3" s="373" t="s">
        <v>214</v>
      </c>
      <c r="AL3" s="369">
        <v>4962</v>
      </c>
      <c r="AM3" s="374">
        <f>SUM(AL3)</f>
        <v>4962</v>
      </c>
      <c r="AN3" s="369">
        <v>3384</v>
      </c>
      <c r="AO3" s="375">
        <f>AQ3/12</f>
        <v>1109</v>
      </c>
      <c r="AP3" s="376">
        <f>SUM(AL3,AM3)</f>
        <v>9924</v>
      </c>
      <c r="AQ3" s="376">
        <f>SUM(AL3,AM3,AN3)</f>
        <v>13308</v>
      </c>
      <c r="AR3" s="155"/>
      <c r="AS3" s="377"/>
      <c r="AT3" s="356"/>
      <c r="AU3" s="94"/>
      <c r="AV3" s="94"/>
      <c r="AW3" s="94"/>
      <c r="AX3" s="94"/>
      <c r="AY3" s="85"/>
      <c r="AZ3" s="85"/>
      <c r="BA3" s="85"/>
      <c r="BB3" s="85"/>
      <c r="BC3" s="78"/>
      <c r="BD3" s="78"/>
      <c r="BE3" s="78"/>
      <c r="BF3" s="78"/>
      <c r="BG3" s="78"/>
      <c r="BH3" s="78"/>
      <c r="BI3" s="78"/>
      <c r="BJ3" s="78"/>
      <c r="BK3" s="78"/>
      <c r="BL3" s="78"/>
      <c r="BM3" s="78"/>
      <c r="BN3" s="78"/>
      <c r="BO3" s="78"/>
    </row>
    <row r="4" spans="1:141" ht="24.75" customHeight="1" x14ac:dyDescent="0.25">
      <c r="A4" s="256" t="s">
        <v>9</v>
      </c>
      <c r="B4" s="257">
        <v>12</v>
      </c>
      <c r="C4" s="258">
        <f>IF(B4=0,0,IF(B4=1,Q4,IF(B4=2,Q5,IF(B4=3,Q6,IF(B4=4,Q7,IF(B4=5,Q8,IF(B4=6,Q9,IF(B4=7,Q10,IF(B4=8,Q11,IF(B4=9,Q12,IF(B4=10,Q13,IF(B4=11,Q14,IF(B4&gt;=12,Q15)))))))))))))</f>
        <v>15580</v>
      </c>
      <c r="D4" s="88"/>
      <c r="E4" s="37"/>
      <c r="F4" s="158"/>
      <c r="G4" s="158"/>
      <c r="H4" s="158"/>
      <c r="I4" s="158"/>
      <c r="J4" s="595"/>
      <c r="K4" s="528"/>
      <c r="L4" s="334"/>
      <c r="M4" s="204">
        <v>1</v>
      </c>
      <c r="N4" s="378">
        <f>SUM(AB10)</f>
        <v>375</v>
      </c>
      <c r="O4" s="379">
        <f>SUM(AG10)</f>
        <v>336</v>
      </c>
      <c r="P4" s="380">
        <v>1215</v>
      </c>
      <c r="Q4" s="381">
        <f>SUM(N4,P4)</f>
        <v>1590</v>
      </c>
      <c r="R4" s="381">
        <f>SUM(O4,P4)</f>
        <v>1551</v>
      </c>
      <c r="S4" s="382"/>
      <c r="T4" s="383" t="s">
        <v>7</v>
      </c>
      <c r="U4" s="384">
        <v>1246</v>
      </c>
      <c r="V4" s="614">
        <f>U4*9</f>
        <v>11214</v>
      </c>
      <c r="W4" s="615">
        <f>U4*12</f>
        <v>14952</v>
      </c>
      <c r="X4" s="158"/>
      <c r="Y4" s="158"/>
      <c r="Z4" s="367"/>
      <c r="AA4" s="368" t="s">
        <v>215</v>
      </c>
      <c r="AB4" s="369">
        <v>0</v>
      </c>
      <c r="AC4" s="369">
        <v>172</v>
      </c>
      <c r="AD4" s="370">
        <v>172</v>
      </c>
      <c r="AE4" s="337"/>
      <c r="AF4" s="371" t="s">
        <v>215</v>
      </c>
      <c r="AG4" s="369">
        <v>0</v>
      </c>
      <c r="AH4" s="369">
        <v>120</v>
      </c>
      <c r="AI4" s="370">
        <v>120</v>
      </c>
      <c r="AJ4" s="387"/>
      <c r="AK4" s="373" t="s">
        <v>216</v>
      </c>
      <c r="AL4" s="369">
        <v>3224</v>
      </c>
      <c r="AM4" s="374">
        <f>SUM(AL4)</f>
        <v>3224</v>
      </c>
      <c r="AN4" s="369">
        <v>2337</v>
      </c>
      <c r="AO4" s="375">
        <f>AQ4/12</f>
        <v>732.08333333333337</v>
      </c>
      <c r="AP4" s="376">
        <f>SUM(AL4,AM4)</f>
        <v>6448</v>
      </c>
      <c r="AQ4" s="376">
        <f>SUM(AL4,AM4,AN4)</f>
        <v>8785</v>
      </c>
      <c r="AR4" s="163"/>
      <c r="AS4" s="377"/>
      <c r="AT4" s="356"/>
      <c r="AU4" s="94"/>
      <c r="AV4" s="94"/>
      <c r="AW4" s="94"/>
      <c r="AX4" s="94"/>
      <c r="AY4" s="85"/>
      <c r="AZ4" s="85"/>
      <c r="BA4" s="85"/>
      <c r="BB4" s="85"/>
      <c r="BC4" s="78"/>
      <c r="BD4" s="78"/>
      <c r="BE4" s="78"/>
      <c r="BF4" s="78"/>
      <c r="BG4" s="78"/>
      <c r="BH4" s="78"/>
      <c r="BI4" s="78"/>
      <c r="BJ4" s="78"/>
      <c r="BK4" s="78"/>
      <c r="BL4" s="78"/>
      <c r="BM4" s="78"/>
      <c r="BN4" s="78"/>
      <c r="BO4" s="78"/>
    </row>
    <row r="5" spans="1:141" ht="25.5" customHeight="1" x14ac:dyDescent="0.25">
      <c r="A5" s="256" t="s">
        <v>12</v>
      </c>
      <c r="B5" s="257">
        <v>12</v>
      </c>
      <c r="C5" s="259">
        <f>IF(B5=0,0,IF(B5=1,Q4,IF(B5=2,Q5,IF(B5=3,Q6,IF(B5=4,Q7,IF(B5=5,Q8,IF(B5=6,Q9,IF(B5=7,Q10,IF(B5=8,Q11,IF(B5=9,Q12,IF(B5=10,Q13,IF(B5=11,Q14,IF(B5&gt;=12,Q15)))))))))))))</f>
        <v>15580</v>
      </c>
      <c r="D5" s="88"/>
      <c r="E5" s="37"/>
      <c r="F5" s="158"/>
      <c r="G5" s="158"/>
      <c r="H5" s="158"/>
      <c r="I5" s="158"/>
      <c r="J5" s="595"/>
      <c r="K5" s="528"/>
      <c r="L5" s="334"/>
      <c r="M5" s="204">
        <v>2</v>
      </c>
      <c r="N5" s="388">
        <f>SUM(AB10)</f>
        <v>375</v>
      </c>
      <c r="O5" s="389">
        <f>SUM(AG10)</f>
        <v>336</v>
      </c>
      <c r="P5" s="381">
        <f>P4*2</f>
        <v>2430</v>
      </c>
      <c r="Q5" s="381">
        <f t="shared" ref="Q5:Q15" si="0">SUM(N5,P5)</f>
        <v>2805</v>
      </c>
      <c r="R5" s="381">
        <f t="shared" ref="R5:R15" si="1">SUM(O5,P5)</f>
        <v>2766</v>
      </c>
      <c r="S5" s="158"/>
      <c r="T5" s="383" t="s">
        <v>10</v>
      </c>
      <c r="U5" s="390">
        <v>180</v>
      </c>
      <c r="V5" s="391">
        <f>U5*9</f>
        <v>1620</v>
      </c>
      <c r="W5" s="392">
        <f>U5*12</f>
        <v>2160</v>
      </c>
      <c r="X5" s="158"/>
      <c r="Y5" s="158"/>
      <c r="Z5" s="367"/>
      <c r="AA5" s="368" t="s">
        <v>217</v>
      </c>
      <c r="AB5" s="369">
        <v>107</v>
      </c>
      <c r="AC5" s="369">
        <v>107</v>
      </c>
      <c r="AD5" s="370">
        <v>107</v>
      </c>
      <c r="AE5" s="337"/>
      <c r="AF5" s="371" t="s">
        <v>217</v>
      </c>
      <c r="AG5" s="369">
        <v>107</v>
      </c>
      <c r="AH5" s="369">
        <v>107</v>
      </c>
      <c r="AI5" s="370">
        <v>107</v>
      </c>
      <c r="AJ5" s="393"/>
      <c r="AK5" s="373" t="s">
        <v>218</v>
      </c>
      <c r="AL5" s="369">
        <v>3094</v>
      </c>
      <c r="AM5" s="374">
        <f>SUM(AL5)</f>
        <v>3094</v>
      </c>
      <c r="AN5" s="369">
        <v>2253</v>
      </c>
      <c r="AO5" s="375">
        <f>AQ5/12</f>
        <v>703.41666666666663</v>
      </c>
      <c r="AP5" s="376">
        <f>SUM(AL5,AM5)</f>
        <v>6188</v>
      </c>
      <c r="AQ5" s="376">
        <f>SUM(AL5,AM5,AN5)</f>
        <v>8441</v>
      </c>
      <c r="AR5" s="163"/>
      <c r="AS5" s="377"/>
      <c r="AT5" s="356"/>
      <c r="AU5" s="94"/>
      <c r="AV5" s="94"/>
      <c r="AW5" s="94"/>
      <c r="AX5" s="94"/>
      <c r="AY5" s="85"/>
      <c r="AZ5" s="85"/>
      <c r="BA5" s="85"/>
      <c r="BB5" s="85"/>
      <c r="BC5" s="78"/>
      <c r="BD5" s="78"/>
      <c r="BE5" s="78"/>
      <c r="BF5" s="78"/>
      <c r="BG5" s="78"/>
      <c r="BH5" s="78"/>
      <c r="BI5" s="78"/>
      <c r="BJ5" s="78"/>
      <c r="BK5" s="78"/>
      <c r="BL5" s="78"/>
      <c r="BM5" s="78"/>
      <c r="BN5" s="78"/>
      <c r="BO5" s="78"/>
    </row>
    <row r="6" spans="1:141" ht="24.75" x14ac:dyDescent="0.25">
      <c r="A6" s="256" t="s">
        <v>16</v>
      </c>
      <c r="B6" s="257"/>
      <c r="C6" s="260">
        <f>IF(B6=0,0,IF(B6=1,R4,IF(B6=2,R5,IF(B6=3,R6,IF(B6=4,R7,IF(B6=5,R8,IF(B6=6,R9,IF(B6=7,R10,IF(B6=8,R11,IF(B6=9,R12,IF(B6=10,R13,IF(B6=11,R14,IF(B6&gt;=12,R15)))))))))))))+(S17*B6)</f>
        <v>0</v>
      </c>
      <c r="D6" s="88"/>
      <c r="E6" s="37"/>
      <c r="F6" s="158"/>
      <c r="G6" s="158"/>
      <c r="H6" s="158"/>
      <c r="I6" s="158"/>
      <c r="J6" s="595"/>
      <c r="K6" s="528"/>
      <c r="L6" s="334"/>
      <c r="M6" s="204">
        <v>3</v>
      </c>
      <c r="N6" s="388">
        <f>SUM(AB10)</f>
        <v>375</v>
      </c>
      <c r="O6" s="389">
        <f>SUM(AG10)</f>
        <v>336</v>
      </c>
      <c r="P6" s="381">
        <f>P4*3</f>
        <v>3645</v>
      </c>
      <c r="Q6" s="381">
        <f t="shared" si="0"/>
        <v>4020</v>
      </c>
      <c r="R6" s="381">
        <f t="shared" si="1"/>
        <v>3981</v>
      </c>
      <c r="S6" s="158"/>
      <c r="T6" s="394" t="s">
        <v>14</v>
      </c>
      <c r="U6" s="222">
        <f>SUM(U4:U5)</f>
        <v>1426</v>
      </c>
      <c r="V6" s="222">
        <f>SUM(V4:V5)</f>
        <v>12834</v>
      </c>
      <c r="W6" s="222">
        <f>SUM(W4:W5)</f>
        <v>17112</v>
      </c>
      <c r="X6" s="158" t="s">
        <v>199</v>
      </c>
      <c r="Y6" s="158"/>
      <c r="Z6" s="367"/>
      <c r="AA6" s="368" t="s">
        <v>304</v>
      </c>
      <c r="AB6" s="369">
        <v>0</v>
      </c>
      <c r="AC6" s="369">
        <v>54</v>
      </c>
      <c r="AD6" s="370">
        <v>54</v>
      </c>
      <c r="AE6" s="337"/>
      <c r="AF6" s="371" t="s">
        <v>219</v>
      </c>
      <c r="AG6" s="369">
        <v>0</v>
      </c>
      <c r="AH6" s="369">
        <v>26</v>
      </c>
      <c r="AI6" s="370">
        <v>26</v>
      </c>
      <c r="AJ6" s="393"/>
      <c r="AK6" s="396"/>
      <c r="AL6" s="75" t="s">
        <v>199</v>
      </c>
      <c r="AM6" s="75"/>
      <c r="AN6" s="74"/>
      <c r="AO6" s="156" t="s">
        <v>3</v>
      </c>
      <c r="AP6" s="161" t="s">
        <v>4</v>
      </c>
      <c r="AQ6" s="161" t="s">
        <v>5</v>
      </c>
      <c r="AR6" s="155" t="s">
        <v>220</v>
      </c>
      <c r="AS6" s="397" t="s">
        <v>221</v>
      </c>
      <c r="AT6" s="356"/>
      <c r="AU6" s="94"/>
      <c r="AV6" s="94"/>
      <c r="AW6" s="94"/>
      <c r="AX6" s="94"/>
      <c r="AY6" s="85"/>
      <c r="AZ6" s="85"/>
      <c r="BA6" s="85"/>
      <c r="BB6" s="85"/>
      <c r="BC6" s="78"/>
      <c r="BD6" s="78"/>
      <c r="BE6" s="78"/>
      <c r="BF6" s="78"/>
      <c r="BG6" s="78"/>
      <c r="BH6" s="78"/>
      <c r="BI6" s="78"/>
      <c r="BJ6" s="78"/>
      <c r="BK6" s="78"/>
      <c r="BL6" s="78"/>
      <c r="BM6" s="78"/>
      <c r="BN6" s="78"/>
      <c r="BO6" s="78"/>
    </row>
    <row r="7" spans="1:141" ht="30" customHeight="1" x14ac:dyDescent="0.25">
      <c r="A7" s="688" t="s">
        <v>171</v>
      </c>
      <c r="B7" s="261" t="s">
        <v>242</v>
      </c>
      <c r="C7" s="260">
        <f>IF(B7="Not A Differential Program",0, IF(B7="Joint Ph.D in Biomedical Engineering",P22,IF(B7="MBA Program",P23,IF(B7="MS City &amp; Regional Planning",P24,IF(B7="MS in Bioinformatics",P25,IF(B7="MS in Building Construction and Integerated Facilities Management",P26,IF(B7="MS in Industrial Design",P27,IF(B7="MS in Music Technology",P28,IF(B7="MS in Quantitative Computational Finance",P29,IF(B7="MS in Biomed Innov &amp; Development",P30,IF(B7="MS in Prosthetics and Orthotics",P31,IF(B7="MS in Supply Chain Engineering",K32,IF(B7="Master of Architecture",P33,IF(B7="MS Urban Design",P34,IF(B7="MS in Geographic Information Science and Technology",P35,IF(B7="MS In Human Computer Interaction",Q36, IF(B7="MS in Analytics",K37,IF(B7="MS in Electrical &amp; Computer Engineering",P38,IF(B7="EMBA Program",K39,)))))))))))))))))))* (D7)</f>
        <v>0</v>
      </c>
      <c r="D7" s="209">
        <f>IF(B4&gt;0, 1) + IF(B5&gt;0, 1)+ IF(B6&gt;0, 1)</f>
        <v>2</v>
      </c>
      <c r="E7" s="37"/>
      <c r="F7" s="158"/>
      <c r="G7" s="158"/>
      <c r="H7" s="158"/>
      <c r="I7" s="158"/>
      <c r="J7" s="595"/>
      <c r="K7" s="528"/>
      <c r="L7" s="334"/>
      <c r="M7" s="204">
        <v>4</v>
      </c>
      <c r="N7" s="398">
        <f>SUM(AC10)</f>
        <v>833</v>
      </c>
      <c r="O7" s="399">
        <f>SUM(AH10)</f>
        <v>675</v>
      </c>
      <c r="P7" s="381">
        <f>P4*4</f>
        <v>4860</v>
      </c>
      <c r="Q7" s="381">
        <f t="shared" si="0"/>
        <v>5693</v>
      </c>
      <c r="R7" s="381">
        <f t="shared" si="1"/>
        <v>5535</v>
      </c>
      <c r="S7" s="158"/>
      <c r="T7" s="383"/>
      <c r="U7" s="223"/>
      <c r="V7" s="221"/>
      <c r="W7" s="400"/>
      <c r="X7" s="158"/>
      <c r="Y7" s="158"/>
      <c r="Z7" s="367"/>
      <c r="AA7" s="368" t="s">
        <v>305</v>
      </c>
      <c r="AB7" s="369">
        <v>0</v>
      </c>
      <c r="AC7" s="369">
        <v>91</v>
      </c>
      <c r="AD7" s="370">
        <v>91</v>
      </c>
      <c r="AE7" s="337"/>
      <c r="AF7" s="371" t="s">
        <v>222</v>
      </c>
      <c r="AG7" s="369">
        <v>0</v>
      </c>
      <c r="AH7" s="369">
        <v>66</v>
      </c>
      <c r="AI7" s="370">
        <v>66</v>
      </c>
      <c r="AJ7" s="393"/>
      <c r="AK7" s="373" t="s">
        <v>223</v>
      </c>
      <c r="AL7" s="75"/>
      <c r="AM7" s="74"/>
      <c r="AN7" s="163"/>
      <c r="AO7" s="369">
        <v>1465</v>
      </c>
      <c r="AP7" s="401">
        <f>(AO7+50)*9</f>
        <v>13635</v>
      </c>
      <c r="AQ7" s="376">
        <f>AO7*12</f>
        <v>17580</v>
      </c>
      <c r="AR7" s="163" t="s">
        <v>224</v>
      </c>
      <c r="AS7" s="402"/>
      <c r="AT7" s="356"/>
      <c r="AU7" s="94"/>
      <c r="AV7" s="94"/>
      <c r="AW7" s="94"/>
      <c r="AX7" s="94"/>
      <c r="AY7" s="85"/>
      <c r="AZ7" s="85"/>
      <c r="BA7" s="85"/>
      <c r="BB7" s="92"/>
      <c r="BC7" s="78"/>
      <c r="BD7" s="78"/>
      <c r="BE7" s="78"/>
      <c r="BF7" s="78"/>
      <c r="BG7" s="78"/>
      <c r="BH7" s="78"/>
      <c r="BI7" s="78"/>
      <c r="BJ7" s="78"/>
      <c r="BK7" s="78"/>
      <c r="BL7" s="78"/>
      <c r="BM7" s="78"/>
      <c r="BN7" s="78"/>
      <c r="BO7" s="78"/>
    </row>
    <row r="8" spans="1:141" ht="24" customHeight="1" thickBot="1" x14ac:dyDescent="0.35">
      <c r="A8" s="689"/>
      <c r="B8" s="262"/>
      <c r="C8" s="262"/>
      <c r="D8" s="211"/>
      <c r="E8" s="37"/>
      <c r="F8" s="608"/>
      <c r="G8" s="609" t="s">
        <v>59</v>
      </c>
      <c r="H8" s="608"/>
      <c r="I8" s="608"/>
      <c r="J8" s="610"/>
      <c r="K8" s="529"/>
      <c r="L8" s="403"/>
      <c r="M8" s="204">
        <v>5</v>
      </c>
      <c r="N8" s="404">
        <f>SUM(AD10)</f>
        <v>1010</v>
      </c>
      <c r="O8" s="405">
        <f>SUM(AI10)</f>
        <v>847</v>
      </c>
      <c r="P8" s="381">
        <f>P4*5</f>
        <v>6075</v>
      </c>
      <c r="Q8" s="381">
        <f t="shared" si="0"/>
        <v>7085</v>
      </c>
      <c r="R8" s="381">
        <f t="shared" si="1"/>
        <v>6922</v>
      </c>
      <c r="S8" s="158"/>
      <c r="T8" s="406"/>
      <c r="W8" s="407"/>
      <c r="X8" s="56"/>
      <c r="Y8" s="408"/>
      <c r="Z8" s="367"/>
      <c r="AA8" s="368" t="s">
        <v>225</v>
      </c>
      <c r="AB8" s="369">
        <v>0</v>
      </c>
      <c r="AC8" s="369">
        <v>127</v>
      </c>
      <c r="AD8" s="370">
        <v>127</v>
      </c>
      <c r="AE8" s="337"/>
      <c r="AF8" s="371" t="s">
        <v>225</v>
      </c>
      <c r="AG8" s="369">
        <v>0</v>
      </c>
      <c r="AH8" s="369">
        <v>127</v>
      </c>
      <c r="AI8" s="370">
        <v>127</v>
      </c>
      <c r="AJ8" s="393"/>
      <c r="AK8" s="373" t="s">
        <v>226</v>
      </c>
      <c r="AL8" s="75"/>
      <c r="AM8" s="74"/>
      <c r="AN8" s="163"/>
      <c r="AO8" s="369">
        <v>868</v>
      </c>
      <c r="AP8" s="401">
        <f>(AO8+100)*9</f>
        <v>8712</v>
      </c>
      <c r="AQ8" s="376">
        <f>AO8*12</f>
        <v>10416</v>
      </c>
      <c r="AR8" s="163" t="s">
        <v>227</v>
      </c>
      <c r="AS8" s="409"/>
      <c r="AT8" s="356"/>
      <c r="AU8" s="94"/>
      <c r="AV8" s="94"/>
      <c r="AW8" s="94"/>
      <c r="AX8" s="94"/>
      <c r="AY8" s="85"/>
      <c r="AZ8" s="85"/>
      <c r="BA8" s="85"/>
      <c r="BB8" s="85"/>
      <c r="BC8" s="78"/>
      <c r="BD8" s="78"/>
      <c r="BE8" s="78"/>
      <c r="BF8" s="78"/>
      <c r="BG8" s="78"/>
      <c r="BH8" s="78"/>
      <c r="BI8" s="78"/>
      <c r="BJ8" s="78"/>
      <c r="BK8" s="78"/>
      <c r="BL8" s="78"/>
      <c r="BM8" s="78"/>
      <c r="BN8" s="78"/>
      <c r="BO8" s="78"/>
    </row>
    <row r="9" spans="1:141" ht="19.5" customHeight="1" thickBot="1" x14ac:dyDescent="0.3">
      <c r="A9" s="691" t="s">
        <v>94</v>
      </c>
      <c r="B9" s="692"/>
      <c r="C9" s="692"/>
      <c r="D9" s="692"/>
      <c r="E9" s="693"/>
      <c r="F9" s="157"/>
      <c r="G9" s="333" t="s">
        <v>95</v>
      </c>
      <c r="H9" s="333"/>
      <c r="I9" s="333"/>
      <c r="J9" s="332"/>
      <c r="K9" s="530"/>
      <c r="L9" s="410"/>
      <c r="M9" s="204">
        <v>6</v>
      </c>
      <c r="N9" s="388">
        <f>SUM(AD10)</f>
        <v>1010</v>
      </c>
      <c r="O9" s="389">
        <f>SUM(AI10)</f>
        <v>847</v>
      </c>
      <c r="P9" s="381">
        <f>P4*6</f>
        <v>7290</v>
      </c>
      <c r="Q9" s="381">
        <f t="shared" si="0"/>
        <v>8300</v>
      </c>
      <c r="R9" s="381">
        <f>SUM(O9,P9)</f>
        <v>8137</v>
      </c>
      <c r="S9" s="158"/>
      <c r="T9" s="411" t="s">
        <v>20</v>
      </c>
      <c r="U9" s="412" t="s">
        <v>21</v>
      </c>
      <c r="V9" s="412" t="s">
        <v>22</v>
      </c>
      <c r="W9" s="412" t="s">
        <v>23</v>
      </c>
      <c r="X9" s="412" t="s">
        <v>4</v>
      </c>
      <c r="Y9" s="413" t="s">
        <v>5</v>
      </c>
      <c r="Z9" s="414"/>
      <c r="AA9" s="368" t="s">
        <v>228</v>
      </c>
      <c r="AB9" s="369">
        <v>172</v>
      </c>
      <c r="AC9" s="369">
        <v>172</v>
      </c>
      <c r="AD9" s="370">
        <v>344</v>
      </c>
      <c r="AE9" s="337"/>
      <c r="AF9" s="371" t="s">
        <v>228</v>
      </c>
      <c r="AG9" s="369">
        <v>172</v>
      </c>
      <c r="AH9" s="369">
        <v>172</v>
      </c>
      <c r="AI9" s="370">
        <v>344</v>
      </c>
      <c r="AJ9" s="393"/>
      <c r="AK9" s="373" t="s">
        <v>229</v>
      </c>
      <c r="AL9" s="75"/>
      <c r="AM9" s="74"/>
      <c r="AN9" s="163"/>
      <c r="AO9" s="369">
        <v>1526</v>
      </c>
      <c r="AP9" s="401">
        <f>(AO9+75)*9</f>
        <v>14409</v>
      </c>
      <c r="AQ9" s="376">
        <f>AO9*12</f>
        <v>18312</v>
      </c>
      <c r="AR9" s="415"/>
      <c r="AS9" s="409"/>
      <c r="AT9" s="356"/>
      <c r="AU9" s="94"/>
      <c r="AV9" s="94"/>
      <c r="AW9" s="94"/>
      <c r="AX9" s="94"/>
      <c r="AY9" s="85"/>
      <c r="AZ9" s="85"/>
      <c r="BA9" s="85"/>
      <c r="BB9" s="85"/>
      <c r="BC9" s="78"/>
      <c r="BD9" s="78"/>
      <c r="BE9" s="78"/>
      <c r="BF9" s="78"/>
      <c r="BG9" s="78"/>
      <c r="BH9" s="78"/>
      <c r="BI9" s="78"/>
      <c r="BJ9" s="78"/>
      <c r="BK9" s="78"/>
      <c r="BL9" s="78"/>
      <c r="BM9" s="78"/>
      <c r="BN9" s="78"/>
      <c r="BO9" s="78"/>
    </row>
    <row r="10" spans="1:141" ht="50.25" customHeight="1" x14ac:dyDescent="0.3">
      <c r="A10" s="263" t="s">
        <v>49</v>
      </c>
      <c r="B10" s="264" t="s">
        <v>93</v>
      </c>
      <c r="C10" s="264" t="s">
        <v>172</v>
      </c>
      <c r="D10" s="264" t="s">
        <v>29</v>
      </c>
      <c r="E10" s="265" t="s">
        <v>47</v>
      </c>
      <c r="F10" s="158"/>
      <c r="G10" s="125" t="s">
        <v>62</v>
      </c>
      <c r="H10" s="158"/>
      <c r="I10" s="157"/>
      <c r="J10" s="602"/>
      <c r="K10" s="531"/>
      <c r="L10" s="334"/>
      <c r="M10" s="204">
        <v>7</v>
      </c>
      <c r="N10" s="388">
        <f>SUM(AD10)</f>
        <v>1010</v>
      </c>
      <c r="O10" s="389">
        <f>SUM(AI10)</f>
        <v>847</v>
      </c>
      <c r="P10" s="381">
        <f>P4*7</f>
        <v>8505</v>
      </c>
      <c r="Q10" s="381">
        <f t="shared" si="0"/>
        <v>9515</v>
      </c>
      <c r="R10" s="381">
        <f t="shared" si="1"/>
        <v>9352</v>
      </c>
      <c r="S10" s="158"/>
      <c r="T10" s="416" t="s">
        <v>25</v>
      </c>
      <c r="U10" s="417">
        <v>600</v>
      </c>
      <c r="V10" s="417">
        <v>600</v>
      </c>
      <c r="W10" s="417">
        <v>600</v>
      </c>
      <c r="X10" s="418">
        <f>SUM(U10,V10)</f>
        <v>1200</v>
      </c>
      <c r="Y10" s="222">
        <f>SUM(W10,V10,U10)</f>
        <v>1800</v>
      </c>
      <c r="Z10" s="414"/>
      <c r="AA10" s="419" t="s">
        <v>35</v>
      </c>
      <c r="AB10" s="420">
        <f>SUM(AB3:AB9)+11</f>
        <v>375</v>
      </c>
      <c r="AC10" s="421">
        <f>SUM(AC3:AC9)+25</f>
        <v>833</v>
      </c>
      <c r="AD10" s="422">
        <f>SUM(AD3:AD9)+30</f>
        <v>1010</v>
      </c>
      <c r="AE10" s="337"/>
      <c r="AF10" s="423" t="s">
        <v>35</v>
      </c>
      <c r="AG10" s="424">
        <f>SUM(AG3:AG9)</f>
        <v>336</v>
      </c>
      <c r="AH10" s="425">
        <f>SUM(AH3:AH9)</f>
        <v>675</v>
      </c>
      <c r="AI10" s="426">
        <f>SUM(AI3:AI9)</f>
        <v>847</v>
      </c>
      <c r="AJ10" s="393"/>
      <c r="AK10" s="396"/>
      <c r="AL10" s="75"/>
      <c r="AM10" s="74"/>
      <c r="AN10" s="427" t="s">
        <v>230</v>
      </c>
      <c r="AO10" s="428">
        <f>(AO3+AO4+AO5+AO7+AO8+AO9)/6</f>
        <v>1067.25</v>
      </c>
      <c r="AP10" s="428">
        <f>(AP3+AP4+AP5+AP7+AP8+AP9)/6</f>
        <v>9886</v>
      </c>
      <c r="AQ10" s="428">
        <f>(AQ3+AQ4+AQ5+AQ7+AQ8+AQ9)/6</f>
        <v>12807</v>
      </c>
      <c r="AR10" s="155" t="s">
        <v>231</v>
      </c>
      <c r="AS10" s="409"/>
      <c r="AT10" s="356"/>
      <c r="AU10" s="94"/>
      <c r="AV10" s="94"/>
      <c r="AW10" s="94"/>
      <c r="AX10" s="94"/>
      <c r="AY10" s="85"/>
      <c r="AZ10" s="85"/>
      <c r="BA10" s="85"/>
      <c r="BB10" s="85"/>
      <c r="BC10" s="78"/>
      <c r="BD10" s="78"/>
      <c r="BE10" s="78"/>
      <c r="BF10" s="78"/>
      <c r="BG10" s="78"/>
      <c r="BH10" s="78"/>
      <c r="BI10" s="78"/>
      <c r="BJ10" s="78"/>
      <c r="BK10" s="78"/>
      <c r="BL10" s="78"/>
      <c r="BM10" s="78"/>
      <c r="BN10" s="78"/>
      <c r="BO10" s="78"/>
    </row>
    <row r="11" spans="1:141" ht="27.75" customHeight="1" x14ac:dyDescent="0.35">
      <c r="A11" s="266" t="s">
        <v>38</v>
      </c>
      <c r="B11" s="267"/>
      <c r="C11" s="268" t="s">
        <v>155</v>
      </c>
      <c r="D11" s="259">
        <f>IF(B11=0,0,(IF(B11&gt;0, IF(C11="no tuition waiver",0,IF(C11="half tuition waiver",(0.5)*(C4)-(IF(B4&lt;4,N6,IF(B4=4,N7,IF(B4&gt;4,N8)))),IF(C11="full tuition waiver",(C4)-(IF(B4&lt;4,N6,IF(B4=4,N7,IF(B4&gt;4,N8)))),IF(B11="Y",IF(C11="no tuition waiver",0,IF(C11="half tuition waiver",(0.5)*(C4)-(IF(B4&lt;4,N6,IF(B4=4,N7,IF(B4&gt;4,N8)))),IF(C11="full tuition waiver",(C4)-(IF(B4&lt;4,N6,IF(B4=4,N7,IF(B4&gt;4,N8))))))))))))))</f>
        <v>0</v>
      </c>
      <c r="E11" s="269">
        <f>SUM(B11:D11)</f>
        <v>0</v>
      </c>
      <c r="F11" s="158"/>
      <c r="G11" s="690" t="s">
        <v>61</v>
      </c>
      <c r="H11" s="690" t="s">
        <v>60</v>
      </c>
      <c r="I11" s="684" t="s">
        <v>173</v>
      </c>
      <c r="J11" s="685"/>
      <c r="K11" s="532"/>
      <c r="L11" s="429"/>
      <c r="M11" s="204">
        <v>8</v>
      </c>
      <c r="N11" s="388">
        <f>SUM(AD10)</f>
        <v>1010</v>
      </c>
      <c r="O11" s="389">
        <f>SUM(AI10)</f>
        <v>847</v>
      </c>
      <c r="P11" s="381">
        <f>P4*8</f>
        <v>9720</v>
      </c>
      <c r="Q11" s="381">
        <f t="shared" si="0"/>
        <v>10730</v>
      </c>
      <c r="R11" s="381">
        <f t="shared" si="1"/>
        <v>10567</v>
      </c>
      <c r="S11" s="158"/>
      <c r="T11" s="416" t="s">
        <v>27</v>
      </c>
      <c r="U11" s="417">
        <v>100</v>
      </c>
      <c r="V11" s="417">
        <v>100</v>
      </c>
      <c r="W11" s="417">
        <v>100</v>
      </c>
      <c r="X11" s="418">
        <f>SUM(V11,U11)</f>
        <v>200</v>
      </c>
      <c r="Y11" s="222">
        <f>SUM(U11,V11,W11)</f>
        <v>300</v>
      </c>
      <c r="Z11" s="430"/>
      <c r="AA11" s="431" t="s">
        <v>306</v>
      </c>
      <c r="AB11" s="432"/>
      <c r="AC11" s="432"/>
      <c r="AD11" s="433"/>
      <c r="AE11" s="434"/>
      <c r="AF11" s="435" t="s">
        <v>232</v>
      </c>
      <c r="AG11" s="436"/>
      <c r="AH11" s="437"/>
      <c r="AI11" s="438"/>
      <c r="AJ11" s="434"/>
      <c r="AK11" s="439"/>
      <c r="AL11" s="65"/>
      <c r="AM11" s="65"/>
      <c r="AN11" s="427" t="s">
        <v>233</v>
      </c>
      <c r="AO11" s="369">
        <v>1350</v>
      </c>
      <c r="AP11" s="369">
        <v>11250</v>
      </c>
      <c r="AQ11" s="369">
        <v>15000</v>
      </c>
      <c r="AR11" s="163"/>
      <c r="AS11" s="377"/>
      <c r="AT11" s="356"/>
      <c r="AU11" s="94"/>
      <c r="AV11" s="94"/>
      <c r="AW11" s="94"/>
      <c r="AX11" s="94"/>
      <c r="AY11" s="85"/>
      <c r="AZ11" s="85"/>
      <c r="BA11" s="85"/>
      <c r="BB11" s="85"/>
      <c r="BC11" s="78"/>
      <c r="BD11" s="78"/>
      <c r="BE11" s="78"/>
      <c r="BF11" s="78"/>
      <c r="BG11" s="78"/>
      <c r="BH11" s="78"/>
      <c r="BI11" s="78"/>
      <c r="BJ11" s="78"/>
      <c r="BK11" s="78"/>
      <c r="BL11" s="78"/>
      <c r="BM11" s="78"/>
      <c r="BN11" s="78"/>
      <c r="BO11" s="78"/>
    </row>
    <row r="12" spans="1:141" ht="24.75" customHeight="1" x14ac:dyDescent="0.35">
      <c r="A12" s="266" t="s">
        <v>39</v>
      </c>
      <c r="B12" s="267"/>
      <c r="C12" s="268" t="s">
        <v>155</v>
      </c>
      <c r="D12" s="259">
        <f>IF(B12=0,0,(IF(B12&gt;0, IF(C12="no tuition waiver",0,IF(C12="half tuition waiver",(0.5)*(C5)-(IF(B5&lt;4,N6,IF(B5=4,N7,IF(B5&gt;4,N8)))),IF(C12="full tuition waiver",(C5)-(IF(B5&lt;4,N6,IF(B5=4,N7,IF(B5&gt;4,N8)))),IF(B12="Y",IF(C12="no tuition waiver",0,IF(C12="half tuition waiver",(0.5)*(C5)-(IF(B5&lt;4,N6,IF(B5=4,N7,IF(B5&gt;4,N8)))),IF(C12="full tuition waiver",(C5)-(IF(B5&lt;4,N6,IF(B5=4,N7,IF(B5&gt;4,N8))))))))))))))</f>
        <v>0</v>
      </c>
      <c r="E12" s="269">
        <f>SUM(B12:D12)</f>
        <v>0</v>
      </c>
      <c r="F12" s="158"/>
      <c r="G12" s="690"/>
      <c r="H12" s="690"/>
      <c r="I12" s="686"/>
      <c r="J12" s="687"/>
      <c r="K12" s="532"/>
      <c r="L12" s="429"/>
      <c r="M12" s="204">
        <v>9</v>
      </c>
      <c r="N12" s="388">
        <f>SUM(AD10)</f>
        <v>1010</v>
      </c>
      <c r="O12" s="389">
        <f>SUM(AI10)</f>
        <v>847</v>
      </c>
      <c r="P12" s="381">
        <f>P4*9</f>
        <v>10935</v>
      </c>
      <c r="Q12" s="381">
        <f t="shared" si="0"/>
        <v>11945</v>
      </c>
      <c r="R12" s="381">
        <f t="shared" si="1"/>
        <v>11782</v>
      </c>
      <c r="S12" s="158"/>
      <c r="T12" s="416" t="s">
        <v>30</v>
      </c>
      <c r="U12" s="440">
        <f>SUM(AB14)</f>
        <v>876.36</v>
      </c>
      <c r="V12" s="440">
        <f>SUM(AB15)</f>
        <v>876.36</v>
      </c>
      <c r="W12" s="440">
        <f>SUM(AB16)</f>
        <v>517</v>
      </c>
      <c r="X12" s="418">
        <f>U12+V12</f>
        <v>1752.72</v>
      </c>
      <c r="Y12" s="441">
        <f>U12+V12+W12</f>
        <v>2269.7200000000003</v>
      </c>
      <c r="Z12" s="434"/>
      <c r="AA12" s="442"/>
      <c r="AB12" s="434"/>
      <c r="AC12" s="434"/>
      <c r="AD12" s="434"/>
      <c r="AE12" s="434"/>
      <c r="AF12" s="434"/>
      <c r="AG12" s="434"/>
      <c r="AH12" s="434"/>
      <c r="AI12" s="434"/>
      <c r="AJ12" s="434"/>
      <c r="AK12" s="65"/>
      <c r="AL12" s="65"/>
      <c r="AM12" s="65"/>
      <c r="AN12" s="427" t="s">
        <v>234</v>
      </c>
      <c r="AO12" s="443">
        <f>(AO11-AO10)/2 + AO10</f>
        <v>1208.625</v>
      </c>
      <c r="AP12" s="612">
        <f>(AP11-AP10)/2 + AP10</f>
        <v>10568</v>
      </c>
      <c r="AQ12" s="612">
        <f>(AQ11-AQ10)/2 + AQ10</f>
        <v>13903.5</v>
      </c>
      <c r="AR12" s="163"/>
      <c r="AS12" s="163"/>
      <c r="AT12" s="356"/>
      <c r="AU12" s="94"/>
      <c r="AV12" s="94"/>
      <c r="AW12" s="94"/>
      <c r="AX12" s="94"/>
      <c r="AY12" s="85"/>
      <c r="AZ12" s="85"/>
      <c r="BA12" s="85"/>
      <c r="BB12" s="85"/>
      <c r="BC12" s="78"/>
      <c r="BD12" s="78"/>
      <c r="BE12" s="78"/>
      <c r="BF12" s="78"/>
      <c r="BG12" s="78"/>
      <c r="BH12" s="78"/>
      <c r="BI12" s="78"/>
      <c r="BJ12" s="78"/>
      <c r="BK12" s="78"/>
      <c r="BL12" s="78"/>
      <c r="BM12" s="78"/>
      <c r="BN12" s="78"/>
      <c r="BO12" s="78"/>
    </row>
    <row r="13" spans="1:141" ht="24" customHeight="1" x14ac:dyDescent="0.35">
      <c r="A13" s="256" t="s">
        <v>40</v>
      </c>
      <c r="B13" s="267"/>
      <c r="C13" s="268" t="s">
        <v>155</v>
      </c>
      <c r="D13" s="611">
        <f>IF(B13=0,0,(IF(B13&gt;0, IF(C13="no tuition waiver",0,IF(C13="half tuition waiver",(0.5)*(C6)-(IF(B6&lt;4,N6,IF(B6=4,N7,IF(B6&gt;4,N8)))),IF(C13="full tuition waiver",(C6)-(IF(B6&lt;4,N6,IF(B6=4,N7,IF(B6&gt;4,N8)))),IF(B13="Y",IF(C13="no tuition waiver",0,IF(C13="half tuition waiver",(0.5)*(C6)-(IF(B6&lt;4,N6,IF(B6=4,N7,IF(B6&gt;4,N8)))),IF(C13="full tuition waiver",(C6)-(IF(B6&lt;4,N6,IF(B6=4,N7,IF(B6&gt;4,N8))))))))))))))</f>
        <v>0</v>
      </c>
      <c r="E13" s="270">
        <f>SUM(B13:D13)</f>
        <v>0</v>
      </c>
      <c r="F13" s="158"/>
      <c r="G13" s="32" t="s">
        <v>53</v>
      </c>
      <c r="H13" s="51"/>
      <c r="I13" s="682">
        <f>IF(H13=0,0,IF(H13&gt;0,(H13*(IF(B4&gt;0,4.5)+IF(B5&gt;0,4.5)+IF(B6&gt;0,3)))/(IF(B4&gt;0,1)+IF(B5&gt;0,1)+IF(B6&gt;0,1))))</f>
        <v>0</v>
      </c>
      <c r="J13" s="683"/>
      <c r="K13" s="533"/>
      <c r="L13" s="446"/>
      <c r="M13" s="204">
        <v>10</v>
      </c>
      <c r="N13" s="388">
        <f>SUM(AD10)</f>
        <v>1010</v>
      </c>
      <c r="O13" s="389">
        <f>SUM(AI10)</f>
        <v>847</v>
      </c>
      <c r="P13" s="381">
        <f>P4*10</f>
        <v>12150</v>
      </c>
      <c r="Q13" s="381">
        <f t="shared" si="0"/>
        <v>13160</v>
      </c>
      <c r="R13" s="381">
        <f t="shared" si="1"/>
        <v>12997</v>
      </c>
      <c r="S13" s="158"/>
      <c r="T13" s="447" t="s">
        <v>14</v>
      </c>
      <c r="U13" s="448">
        <f>SUM(U10:U12)</f>
        <v>1576.3600000000001</v>
      </c>
      <c r="V13" s="448">
        <f>SUM(V10:V12)</f>
        <v>1576.3600000000001</v>
      </c>
      <c r="W13" s="448">
        <f>SUM(W10:W12)</f>
        <v>1217</v>
      </c>
      <c r="X13" s="449">
        <f>SUM(U13,V13)</f>
        <v>3152.7200000000003</v>
      </c>
      <c r="Y13" s="418">
        <f>SUM(U13,V13,W13)</f>
        <v>4369.72</v>
      </c>
      <c r="Z13" s="450"/>
      <c r="AA13" s="451" t="s">
        <v>235</v>
      </c>
      <c r="AB13" s="452"/>
      <c r="AC13" s="452"/>
      <c r="AD13" s="452"/>
      <c r="AE13" s="452"/>
      <c r="AF13" s="452"/>
      <c r="AG13" s="453"/>
      <c r="AH13" s="454"/>
      <c r="AI13" s="454"/>
      <c r="AJ13" s="367"/>
      <c r="AK13" s="367"/>
      <c r="AL13" s="367"/>
      <c r="AM13" s="367"/>
      <c r="AN13" s="367"/>
      <c r="AO13" s="367"/>
      <c r="AP13" s="367"/>
      <c r="AQ13" s="367"/>
      <c r="AR13" s="337"/>
      <c r="AS13" s="337"/>
      <c r="AT13" s="356"/>
      <c r="AU13" s="94"/>
      <c r="AV13" s="94"/>
      <c r="AW13" s="94"/>
      <c r="AX13" s="94"/>
      <c r="AY13" s="85"/>
      <c r="AZ13" s="85"/>
      <c r="BA13" s="85"/>
      <c r="BB13" s="85"/>
      <c r="BC13" s="78"/>
      <c r="BD13" s="78"/>
      <c r="BE13" s="78"/>
      <c r="BF13" s="78"/>
      <c r="BG13" s="78"/>
      <c r="BH13" s="78"/>
      <c r="BI13" s="78"/>
      <c r="BJ13" s="78"/>
      <c r="BK13" s="78"/>
      <c r="BL13" s="78"/>
      <c r="BM13" s="78"/>
      <c r="BN13" s="78"/>
      <c r="BO13" s="78"/>
    </row>
    <row r="14" spans="1:141" ht="26.25" customHeight="1" thickBot="1" x14ac:dyDescent="0.4">
      <c r="A14" s="271" t="s">
        <v>35</v>
      </c>
      <c r="B14" s="23">
        <f>SUM(B11:B13)</f>
        <v>0</v>
      </c>
      <c r="C14" s="272"/>
      <c r="D14" s="273">
        <f>SUM(D11:D13)</f>
        <v>0</v>
      </c>
      <c r="E14" s="274">
        <f>SUM(E11:E13)</f>
        <v>0</v>
      </c>
      <c r="F14" s="158"/>
      <c r="G14" s="32" t="s">
        <v>54</v>
      </c>
      <c r="H14" s="51"/>
      <c r="I14" s="682">
        <f>IF(H14=0,0,IF(H14&gt;0,(H14/(IF(B4&gt;0,1)+IF(B5&gt;0,1)+IF(B6&gt;0,1)))))</f>
        <v>0</v>
      </c>
      <c r="J14" s="683"/>
      <c r="K14" s="533"/>
      <c r="L14" s="446"/>
      <c r="M14" s="204">
        <v>11</v>
      </c>
      <c r="N14" s="388">
        <f>SUM(AD10)</f>
        <v>1010</v>
      </c>
      <c r="O14" s="389">
        <f>SUM(AI10)</f>
        <v>847</v>
      </c>
      <c r="P14" s="381">
        <f>P4*11</f>
        <v>13365</v>
      </c>
      <c r="Q14" s="381">
        <f t="shared" si="0"/>
        <v>14375</v>
      </c>
      <c r="R14" s="381">
        <f t="shared" si="1"/>
        <v>14212</v>
      </c>
      <c r="S14" s="158"/>
      <c r="T14" s="158"/>
      <c r="U14" s="455"/>
      <c r="V14" s="158"/>
      <c r="W14" s="158"/>
      <c r="X14" s="158"/>
      <c r="Y14" s="456"/>
      <c r="Z14" s="454"/>
      <c r="AA14" s="457" t="s">
        <v>21</v>
      </c>
      <c r="AB14" s="458">
        <v>876.36</v>
      </c>
      <c r="AC14" s="459" t="s">
        <v>236</v>
      </c>
      <c r="AD14" s="214"/>
      <c r="AE14" s="66"/>
      <c r="AF14" s="66"/>
      <c r="AG14" s="460"/>
      <c r="AH14" s="454"/>
      <c r="AI14" s="454"/>
      <c r="AJ14" s="367"/>
      <c r="AK14" s="367"/>
      <c r="AL14" s="367"/>
      <c r="AM14" s="367"/>
      <c r="AN14" s="367"/>
      <c r="AO14" s="367"/>
      <c r="AP14" s="367"/>
      <c r="AQ14" s="367"/>
      <c r="AR14" s="337"/>
      <c r="AS14" s="337"/>
      <c r="AT14" s="356"/>
      <c r="AU14" s="94"/>
      <c r="AV14" s="94"/>
      <c r="AW14" s="94"/>
      <c r="AX14" s="94"/>
      <c r="AY14" s="85"/>
      <c r="AZ14" s="85"/>
      <c r="BA14" s="85"/>
      <c r="BB14" s="85"/>
      <c r="BC14" s="78"/>
      <c r="BD14" s="78"/>
      <c r="BE14" s="78"/>
      <c r="BF14" s="78"/>
      <c r="BG14" s="78"/>
      <c r="BH14" s="78"/>
      <c r="BI14" s="78"/>
      <c r="BJ14" s="78"/>
      <c r="BK14" s="78"/>
      <c r="BL14" s="78"/>
      <c r="BM14" s="78"/>
      <c r="BN14" s="78"/>
      <c r="BO14" s="78"/>
    </row>
    <row r="15" spans="1:141" ht="24.75" customHeight="1" thickBot="1" x14ac:dyDescent="0.35">
      <c r="A15" s="691" t="s">
        <v>55</v>
      </c>
      <c r="B15" s="692"/>
      <c r="C15" s="316"/>
      <c r="D15" s="316"/>
      <c r="E15" s="317"/>
      <c r="F15" s="158"/>
      <c r="G15" s="696" t="s">
        <v>98</v>
      </c>
      <c r="H15" s="696"/>
      <c r="I15" s="696"/>
      <c r="J15" s="697"/>
      <c r="K15" s="531"/>
      <c r="L15" s="334"/>
      <c r="M15" s="204">
        <v>12</v>
      </c>
      <c r="N15" s="461">
        <f>SUM(AD10)</f>
        <v>1010</v>
      </c>
      <c r="O15" s="462">
        <f>SUM(AI10)</f>
        <v>847</v>
      </c>
      <c r="P15" s="380">
        <v>14570</v>
      </c>
      <c r="Q15" s="381">
        <f t="shared" si="0"/>
        <v>15580</v>
      </c>
      <c r="R15" s="381">
        <f t="shared" si="1"/>
        <v>15417</v>
      </c>
      <c r="S15" s="158"/>
      <c r="T15" s="463" t="s">
        <v>155</v>
      </c>
      <c r="U15" s="158"/>
      <c r="V15" s="158"/>
      <c r="W15" s="158"/>
      <c r="X15" s="158"/>
      <c r="Y15" s="158"/>
      <c r="Z15" s="337"/>
      <c r="AA15" s="457" t="s">
        <v>22</v>
      </c>
      <c r="AB15" s="458">
        <v>876.36</v>
      </c>
      <c r="AC15" s="163" t="s">
        <v>276</v>
      </c>
      <c r="AD15" s="214"/>
      <c r="AE15" s="163"/>
      <c r="AF15" s="73"/>
      <c r="AG15" s="464"/>
      <c r="AH15" s="393"/>
      <c r="AI15" s="393"/>
      <c r="AJ15" s="367"/>
      <c r="AK15" s="367"/>
      <c r="AL15" s="367"/>
      <c r="AM15" s="367"/>
      <c r="AN15" s="367"/>
      <c r="AO15" s="367"/>
      <c r="AP15" s="367"/>
      <c r="AQ15" s="367"/>
      <c r="AR15" s="337"/>
      <c r="AS15" s="337"/>
      <c r="AT15" s="356"/>
      <c r="AU15" s="94"/>
      <c r="AV15" s="94"/>
      <c r="AW15" s="94"/>
      <c r="AX15" s="94"/>
      <c r="AY15" s="85"/>
      <c r="AZ15" s="85"/>
      <c r="BA15" s="85"/>
      <c r="BB15" s="85"/>
      <c r="BC15" s="78"/>
      <c r="BD15" s="78"/>
      <c r="BE15" s="78"/>
      <c r="BF15" s="78"/>
      <c r="BG15" s="78"/>
      <c r="BH15" s="78"/>
      <c r="BI15" s="78"/>
      <c r="BJ15" s="78"/>
      <c r="BK15" s="78"/>
      <c r="BL15" s="78"/>
      <c r="BM15" s="78"/>
      <c r="BN15" s="78"/>
      <c r="BO15" s="78"/>
    </row>
    <row r="16" spans="1:141" ht="25.5" customHeight="1" x14ac:dyDescent="0.3">
      <c r="A16" s="275" t="s">
        <v>42</v>
      </c>
      <c r="B16" s="276"/>
      <c r="C16" s="277">
        <f>IF(B16=0,0,(IF(B16&gt;0,600*(IF(B4&gt;0, 4.5, IF(B4&lt;0,0))+IF(B5&gt;0, 4.5, IF(B5&lt;0,0))+IF(B6&gt;0, 3, IF(B6&lt;0,0))))))</f>
        <v>0</v>
      </c>
      <c r="D16" s="99"/>
      <c r="E16" s="43"/>
      <c r="F16" s="158"/>
      <c r="G16" s="158"/>
      <c r="H16" s="158"/>
      <c r="I16" s="158"/>
      <c r="J16" s="595"/>
      <c r="K16" s="528"/>
      <c r="L16" s="334"/>
      <c r="M16" s="155"/>
      <c r="N16" s="158" t="s">
        <v>92</v>
      </c>
      <c r="O16" s="158"/>
      <c r="P16" s="158"/>
      <c r="Q16" s="158"/>
      <c r="R16" s="158"/>
      <c r="S16" s="158"/>
      <c r="T16" s="465" t="s">
        <v>156</v>
      </c>
      <c r="U16" s="159"/>
      <c r="V16" s="158"/>
      <c r="W16" s="158"/>
      <c r="X16" s="158"/>
      <c r="Y16" s="158"/>
      <c r="Z16" s="337"/>
      <c r="AA16" s="457" t="s">
        <v>238</v>
      </c>
      <c r="AB16" s="458">
        <v>517</v>
      </c>
      <c r="AC16" s="163" t="s">
        <v>275</v>
      </c>
      <c r="AD16" s="163"/>
      <c r="AE16" s="163"/>
      <c r="AF16" s="73"/>
      <c r="AG16" s="464"/>
      <c r="AH16" s="393"/>
      <c r="AI16" s="393"/>
      <c r="AJ16" s="367"/>
      <c r="AK16" s="367"/>
      <c r="AL16" s="367"/>
      <c r="AM16" s="367"/>
      <c r="AN16" s="367"/>
      <c r="AO16" s="367"/>
      <c r="AP16" s="367"/>
      <c r="AQ16" s="367"/>
      <c r="AR16" s="337"/>
      <c r="AS16" s="337"/>
      <c r="AT16" s="356"/>
      <c r="AU16" s="94"/>
      <c r="AV16" s="94"/>
      <c r="AW16" s="94"/>
      <c r="AX16" s="94"/>
      <c r="AY16" s="85"/>
      <c r="AZ16" s="85"/>
      <c r="BA16" s="85"/>
      <c r="BB16" s="85"/>
      <c r="BC16" s="78"/>
      <c r="BD16" s="78"/>
      <c r="BE16" s="78"/>
      <c r="BF16" s="78"/>
      <c r="BG16" s="78"/>
      <c r="BH16" s="78"/>
      <c r="BI16" s="78"/>
      <c r="BJ16" s="78"/>
      <c r="BK16" s="78"/>
      <c r="BL16" s="78"/>
      <c r="BM16" s="78"/>
      <c r="BN16" s="78"/>
      <c r="BO16" s="78"/>
    </row>
    <row r="17" spans="1:141" ht="24" customHeight="1" x14ac:dyDescent="0.25">
      <c r="A17" s="266" t="s">
        <v>43</v>
      </c>
      <c r="B17" s="257"/>
      <c r="C17" s="259">
        <f>IF(B17=0,0,(IF(B17&gt;0,400*B17)*(IF(B4&gt;0,4.5,IF(B4&lt;0,0))+IF(B5&gt;0,4.5,IF(B5&lt;0,0))+IF(B6&gt;0,3,IF(B6&lt;0,0)))))</f>
        <v>0</v>
      </c>
      <c r="D17" s="101"/>
      <c r="E17" s="44"/>
      <c r="F17" s="158"/>
      <c r="G17" s="158"/>
      <c r="H17" s="158"/>
      <c r="I17" s="158"/>
      <c r="J17" s="595"/>
      <c r="K17" s="528"/>
      <c r="L17" s="334"/>
      <c r="M17" s="163"/>
      <c r="N17" s="94" t="s">
        <v>239</v>
      </c>
      <c r="O17" s="94"/>
      <c r="P17" s="94"/>
      <c r="Q17" s="94"/>
      <c r="R17" s="94"/>
      <c r="S17" s="94"/>
      <c r="T17" s="463" t="s">
        <v>157</v>
      </c>
      <c r="U17" s="94"/>
      <c r="V17" s="94"/>
      <c r="W17" s="94"/>
      <c r="X17" s="94"/>
      <c r="Y17" s="94"/>
      <c r="Z17" s="337"/>
      <c r="AB17" s="163"/>
      <c r="AG17" s="464"/>
      <c r="AH17" s="393"/>
      <c r="AI17" s="393"/>
      <c r="AJ17" s="367"/>
      <c r="AK17" s="367"/>
      <c r="AL17" s="367"/>
      <c r="AM17" s="367"/>
      <c r="AN17" s="367"/>
      <c r="AO17" s="367"/>
      <c r="AP17" s="367"/>
      <c r="AQ17" s="367"/>
      <c r="AR17" s="337"/>
      <c r="AS17" s="337"/>
      <c r="AT17" s="356"/>
      <c r="AU17" s="94"/>
      <c r="AV17" s="94"/>
      <c r="AW17" s="94"/>
      <c r="AX17" s="94"/>
      <c r="AY17" s="85"/>
      <c r="AZ17" s="85"/>
      <c r="BA17" s="85"/>
      <c r="BB17" s="85"/>
      <c r="BC17" s="78"/>
      <c r="BD17" s="78"/>
      <c r="BE17" s="78"/>
      <c r="BF17" s="78"/>
      <c r="BG17" s="78"/>
      <c r="BH17" s="78"/>
      <c r="BI17" s="78"/>
      <c r="BJ17" s="78"/>
      <c r="BK17" s="78"/>
      <c r="BL17" s="78"/>
      <c r="BM17" s="78"/>
      <c r="BN17" s="78"/>
      <c r="BO17" s="78"/>
    </row>
    <row r="18" spans="1:141" ht="23.25" customHeight="1" thickBot="1" x14ac:dyDescent="0.3">
      <c r="A18" s="271" t="s">
        <v>52</v>
      </c>
      <c r="B18" s="102"/>
      <c r="C18" s="278">
        <f>SUM(C16:C17)</f>
        <v>0</v>
      </c>
      <c r="D18" s="28"/>
      <c r="E18" s="45"/>
      <c r="F18" s="158"/>
      <c r="G18" s="158"/>
      <c r="H18" s="158"/>
      <c r="I18" s="158"/>
      <c r="J18" s="595"/>
      <c r="K18" s="528"/>
      <c r="L18" s="334"/>
      <c r="M18" s="334"/>
      <c r="N18" s="466"/>
      <c r="O18" s="334"/>
      <c r="P18" s="334"/>
      <c r="Q18" s="334"/>
      <c r="R18" s="334"/>
      <c r="S18" s="334"/>
      <c r="T18" s="466"/>
      <c r="U18" s="334"/>
      <c r="V18" s="334"/>
      <c r="W18" s="334"/>
      <c r="X18" s="334"/>
      <c r="Y18" s="334"/>
      <c r="Z18" s="337"/>
      <c r="AA18" s="367"/>
      <c r="AB18" s="337"/>
      <c r="AC18" s="367"/>
      <c r="AD18" s="337"/>
      <c r="AE18" s="367"/>
      <c r="AF18" s="337"/>
      <c r="AG18" s="337"/>
      <c r="AH18" s="337"/>
      <c r="AI18" s="337"/>
      <c r="AJ18" s="337"/>
      <c r="AK18" s="337"/>
      <c r="AL18" s="337"/>
      <c r="AM18" s="337"/>
      <c r="AN18" s="337"/>
      <c r="AO18" s="337"/>
      <c r="AP18" s="337"/>
      <c r="AQ18" s="337"/>
      <c r="AR18" s="337"/>
      <c r="AS18" s="337"/>
      <c r="AT18" s="337"/>
      <c r="AU18" s="94"/>
      <c r="AV18" s="94"/>
      <c r="AW18" s="94"/>
      <c r="AX18" s="94"/>
      <c r="AY18" s="85"/>
      <c r="AZ18" s="85"/>
      <c r="BA18" s="85"/>
      <c r="BB18" s="85"/>
      <c r="BC18" s="78"/>
      <c r="BD18" s="78"/>
      <c r="BE18" s="78"/>
      <c r="BF18" s="78"/>
      <c r="BG18" s="78"/>
      <c r="BH18" s="78"/>
      <c r="BI18" s="78"/>
      <c r="BJ18" s="78"/>
      <c r="BK18" s="78"/>
      <c r="BL18" s="78"/>
      <c r="BM18" s="78"/>
      <c r="BN18" s="78"/>
      <c r="BO18" s="78"/>
    </row>
    <row r="19" spans="1:141" ht="43.5" customHeight="1" thickBot="1" x14ac:dyDescent="0.3">
      <c r="A19" s="279" t="s">
        <v>96</v>
      </c>
      <c r="B19" s="60"/>
      <c r="C19" s="60"/>
      <c r="D19" s="61"/>
      <c r="E19" s="62"/>
      <c r="F19" s="158"/>
      <c r="G19" s="158"/>
      <c r="H19" s="158"/>
      <c r="I19" s="158"/>
      <c r="J19" s="595"/>
      <c r="K19" s="528"/>
      <c r="L19" s="94"/>
      <c r="M19" s="94"/>
      <c r="N19" s="700"/>
      <c r="O19" s="700"/>
      <c r="P19" s="700"/>
      <c r="Q19" s="700"/>
      <c r="R19" s="94"/>
      <c r="S19" s="94"/>
      <c r="T19" s="94"/>
      <c r="U19" s="94"/>
      <c r="V19" s="94"/>
      <c r="W19" s="94"/>
      <c r="X19" s="94"/>
      <c r="Y19" s="94"/>
      <c r="Z19" s="94"/>
      <c r="AA19" s="94"/>
      <c r="AB19" s="85"/>
      <c r="AC19" s="85"/>
      <c r="AD19" s="85"/>
      <c r="AE19" s="85"/>
      <c r="AF19" s="85"/>
      <c r="AG19" s="85"/>
      <c r="AH19" s="85"/>
      <c r="AI19" s="85"/>
      <c r="AJ19" s="85"/>
      <c r="AK19" s="85"/>
      <c r="AL19" s="85"/>
      <c r="AM19" s="85"/>
      <c r="AN19" s="85"/>
      <c r="AO19" s="85"/>
      <c r="AP19" s="85"/>
      <c r="AQ19" s="85"/>
      <c r="AR19" s="6"/>
      <c r="AS19" s="6"/>
      <c r="AT19" s="6"/>
      <c r="AU19" s="85"/>
      <c r="AV19" s="85"/>
      <c r="AW19" s="85"/>
      <c r="AX19" s="85"/>
      <c r="AY19" s="85"/>
      <c r="AZ19" s="85"/>
      <c r="BA19" s="85"/>
      <c r="BB19" s="85"/>
      <c r="BC19" s="78"/>
      <c r="BD19" s="78"/>
      <c r="BE19" s="78"/>
      <c r="BF19" s="78"/>
      <c r="BG19" s="78"/>
      <c r="BH19" s="78"/>
      <c r="BI19" s="78"/>
      <c r="BJ19" s="78"/>
      <c r="BK19" s="78"/>
      <c r="BL19" s="78"/>
      <c r="BM19" s="78"/>
      <c r="BN19" s="78"/>
      <c r="BO19" s="78"/>
    </row>
    <row r="20" spans="1:141" ht="25.5" customHeight="1" thickBot="1" x14ac:dyDescent="0.35">
      <c r="A20" s="280" t="s">
        <v>13</v>
      </c>
      <c r="B20" s="281">
        <f>SUM(C4+C5+C6)+(C7)</f>
        <v>31160</v>
      </c>
      <c r="C20" s="158"/>
      <c r="D20" s="94"/>
      <c r="E20" s="46"/>
      <c r="F20" s="158"/>
      <c r="G20" s="158"/>
      <c r="H20" s="158"/>
      <c r="I20" s="158"/>
      <c r="J20" s="595"/>
      <c r="K20" s="534"/>
      <c r="L20" s="694" t="s">
        <v>240</v>
      </c>
      <c r="M20" s="694"/>
      <c r="N20" s="694"/>
      <c r="O20" s="694"/>
      <c r="P20" s="694"/>
      <c r="Q20" s="694"/>
      <c r="R20" s="694" t="s">
        <v>241</v>
      </c>
      <c r="S20" s="694"/>
      <c r="T20" s="694"/>
      <c r="U20" s="694"/>
      <c r="V20" s="694"/>
      <c r="W20" s="694"/>
      <c r="X20" s="694"/>
      <c r="Y20" s="158"/>
      <c r="Z20" s="158"/>
      <c r="AA20" s="94"/>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78"/>
      <c r="BD20" s="78"/>
      <c r="BE20" s="78"/>
      <c r="BF20" s="78"/>
      <c r="BG20" s="78"/>
      <c r="BH20" s="78"/>
      <c r="BI20" s="78"/>
      <c r="BJ20" s="78"/>
      <c r="BK20" s="78"/>
      <c r="BL20" s="78"/>
      <c r="BM20" s="78"/>
      <c r="BN20" s="78"/>
      <c r="BO20" s="78"/>
    </row>
    <row r="21" spans="1:141" ht="26.25" customHeight="1" thickBot="1" x14ac:dyDescent="0.4">
      <c r="A21" s="282" t="s">
        <v>2</v>
      </c>
      <c r="B21" s="283">
        <f>U6*(IF(B4&gt;0, 4.5, IF(B4&lt;0,0))+IF(B5&gt;0, 4.5, IF(B5&lt;0,0))+IF(B6&gt;0, 3, IF(B6&lt;0,0)))</f>
        <v>12834</v>
      </c>
      <c r="C21" s="158"/>
      <c r="D21" s="94"/>
      <c r="E21" s="46"/>
      <c r="F21" s="158"/>
      <c r="G21" s="158"/>
      <c r="H21" s="158"/>
      <c r="I21" s="158"/>
      <c r="J21" s="595"/>
      <c r="K21" s="467" t="s">
        <v>166</v>
      </c>
      <c r="L21" s="468" t="s">
        <v>168</v>
      </c>
      <c r="M21" s="469" t="s">
        <v>165</v>
      </c>
      <c r="N21" s="470" t="s">
        <v>38</v>
      </c>
      <c r="O21" s="471" t="s">
        <v>39</v>
      </c>
      <c r="P21" s="472" t="s">
        <v>37</v>
      </c>
      <c r="Q21" s="473" t="s">
        <v>40</v>
      </c>
      <c r="R21" s="474" t="s">
        <v>167</v>
      </c>
      <c r="S21" s="535" t="s">
        <v>242</v>
      </c>
      <c r="T21" s="536"/>
      <c r="U21" s="536"/>
      <c r="V21" s="536"/>
      <c r="W21" s="475"/>
      <c r="X21" s="476" t="s">
        <v>243</v>
      </c>
      <c r="Y21" s="158"/>
      <c r="Z21" s="145"/>
      <c r="AA21" s="672" t="s">
        <v>244</v>
      </c>
      <c r="AB21" s="672"/>
      <c r="AC21" s="672"/>
      <c r="AD21" s="672"/>
      <c r="AE21" s="672"/>
      <c r="AF21" s="78" t="s">
        <v>270</v>
      </c>
      <c r="AG21" s="85"/>
      <c r="AH21" s="85" t="s">
        <v>199</v>
      </c>
      <c r="AI21" s="477" t="s">
        <v>193</v>
      </c>
      <c r="AJ21" s="478" t="s">
        <v>245</v>
      </c>
      <c r="AK21" s="479"/>
      <c r="AL21" s="479"/>
      <c r="AM21" s="479"/>
      <c r="AN21" s="479"/>
      <c r="AO21" s="479"/>
      <c r="AP21" s="85"/>
      <c r="AQ21" s="85"/>
      <c r="AR21" s="478"/>
      <c r="AS21" s="478"/>
      <c r="AT21" s="478"/>
      <c r="AU21" s="85"/>
      <c r="AV21" s="85"/>
      <c r="AW21" s="85"/>
      <c r="AX21" s="85"/>
      <c r="AY21" s="85"/>
      <c r="AZ21" s="85"/>
      <c r="BA21" s="85"/>
      <c r="BB21" s="85"/>
      <c r="BC21" s="78"/>
      <c r="BD21" s="78"/>
      <c r="BE21" s="78"/>
      <c r="BF21" s="78"/>
      <c r="BG21" s="78"/>
      <c r="BH21" s="78"/>
      <c r="BI21" s="78"/>
      <c r="BJ21" s="78"/>
      <c r="BK21" s="78"/>
      <c r="BL21" s="78"/>
      <c r="BM21" s="78"/>
      <c r="BN21" s="78"/>
      <c r="BO21" s="78"/>
    </row>
    <row r="22" spans="1:141" ht="24" thickBot="1" x14ac:dyDescent="0.4">
      <c r="A22" s="282" t="s">
        <v>18</v>
      </c>
      <c r="B22" s="284">
        <f>C18</f>
        <v>0</v>
      </c>
      <c r="C22" s="158"/>
      <c r="D22" s="94"/>
      <c r="E22" s="46"/>
      <c r="F22" s="106"/>
      <c r="G22" s="106"/>
      <c r="H22" s="106"/>
      <c r="I22" s="105"/>
      <c r="J22" s="604"/>
      <c r="K22" s="490">
        <f>SUM(O22,P22,Q22)/3</f>
        <v>7876</v>
      </c>
      <c r="L22" s="468">
        <v>1</v>
      </c>
      <c r="M22" s="480">
        <f t="shared" ref="M22:M36" si="2">Q45-$Q$43</f>
        <v>656</v>
      </c>
      <c r="N22" s="480">
        <f t="shared" ref="N22:N37" si="3">SUM(P22)</f>
        <v>7876</v>
      </c>
      <c r="O22" s="481">
        <f t="shared" ref="O22:O37" si="4">SUM(P22)</f>
        <v>7876</v>
      </c>
      <c r="P22" s="482">
        <f>R45-$R$43</f>
        <v>7876</v>
      </c>
      <c r="Q22" s="481">
        <f t="shared" ref="Q22:Q31" si="5">SUM(P22)</f>
        <v>7876</v>
      </c>
      <c r="R22" s="483">
        <v>12</v>
      </c>
      <c r="S22" s="537" t="s">
        <v>8</v>
      </c>
      <c r="T22" s="538"/>
      <c r="U22" s="538"/>
      <c r="V22" s="538"/>
      <c r="W22" s="539"/>
      <c r="X22" s="484">
        <f>(Q15*2)+R15+(P22*3)+W6+Y13</f>
        <v>91686.720000000001</v>
      </c>
      <c r="Y22" s="149"/>
      <c r="Z22" s="224"/>
      <c r="AA22" s="670"/>
      <c r="AB22" s="673" t="s">
        <v>246</v>
      </c>
      <c r="AC22" s="674" t="s">
        <v>189</v>
      </c>
      <c r="AD22" s="674" t="s">
        <v>190</v>
      </c>
      <c r="AE22" s="675" t="s">
        <v>247</v>
      </c>
      <c r="AF22" s="618" t="s">
        <v>266</v>
      </c>
      <c r="AG22" s="78"/>
      <c r="AH22" s="104"/>
      <c r="AI22" s="625">
        <v>7876</v>
      </c>
      <c r="AJ22" s="85" t="s">
        <v>271</v>
      </c>
      <c r="AK22" s="485"/>
      <c r="AL22" s="485"/>
      <c r="AM22" s="485"/>
      <c r="AN22" s="485"/>
      <c r="AO22" s="486"/>
      <c r="AP22" s="479"/>
      <c r="AQ22" s="479"/>
      <c r="AR22" s="104"/>
      <c r="AS22" s="104"/>
      <c r="AT22" s="104"/>
      <c r="AU22" s="104"/>
      <c r="AV22" s="104"/>
      <c r="AW22" s="104"/>
      <c r="AX22" s="104"/>
      <c r="AY22" s="104"/>
      <c r="AZ22" s="104"/>
      <c r="BA22" s="104"/>
      <c r="BB22" s="104"/>
      <c r="BC22" s="78"/>
      <c r="BD22" s="78"/>
      <c r="BE22" s="78"/>
      <c r="BF22" s="78"/>
      <c r="BG22" s="78"/>
      <c r="BH22" s="78"/>
      <c r="BI22" s="78"/>
      <c r="BJ22" s="78"/>
      <c r="BK22" s="78"/>
      <c r="BL22" s="78"/>
      <c r="BM22" s="78"/>
      <c r="BN22" s="78"/>
      <c r="BO22" s="78"/>
    </row>
    <row r="23" spans="1:141" ht="24" customHeight="1" thickBot="1" x14ac:dyDescent="0.4">
      <c r="A23" s="282" t="s">
        <v>19</v>
      </c>
      <c r="B23" s="285">
        <f>IF(B4&gt;0,U13)+IF(B5&gt;0,V13)+IF(B6&gt;0,W13)</f>
        <v>3152.7200000000003</v>
      </c>
      <c r="C23" s="158"/>
      <c r="D23" s="94"/>
      <c r="E23" s="22"/>
      <c r="F23" s="107"/>
      <c r="G23" s="108"/>
      <c r="H23" s="94"/>
      <c r="I23" s="94"/>
      <c r="J23" s="595"/>
      <c r="K23" s="490">
        <f t="shared" ref="K23:K30" si="6">SUM(O23,P23,Q23)/3</f>
        <v>6092</v>
      </c>
      <c r="L23" s="468">
        <v>2</v>
      </c>
      <c r="M23" s="480">
        <f t="shared" si="2"/>
        <v>507</v>
      </c>
      <c r="N23" s="480">
        <f t="shared" si="3"/>
        <v>6092</v>
      </c>
      <c r="O23" s="481">
        <f t="shared" si="4"/>
        <v>6092</v>
      </c>
      <c r="P23" s="482">
        <f>R46-R43</f>
        <v>6092</v>
      </c>
      <c r="Q23" s="481">
        <f t="shared" si="5"/>
        <v>6092</v>
      </c>
      <c r="R23" s="483">
        <v>9</v>
      </c>
      <c r="S23" s="537" t="s">
        <v>11</v>
      </c>
      <c r="T23" s="538"/>
      <c r="U23" s="538"/>
      <c r="V23" s="538"/>
      <c r="W23" s="539"/>
      <c r="X23" s="484">
        <f>(Q15*2)+(P23*2)+V6+X13</f>
        <v>59330.720000000001</v>
      </c>
      <c r="Y23" s="149"/>
      <c r="Z23" s="224"/>
      <c r="AA23" s="670"/>
      <c r="AB23" s="673"/>
      <c r="AC23" s="674"/>
      <c r="AD23" s="674"/>
      <c r="AE23" s="675"/>
      <c r="AF23" s="621">
        <f>R9</f>
        <v>8137</v>
      </c>
      <c r="AG23" s="78"/>
      <c r="AH23" s="85"/>
      <c r="AI23" s="625">
        <v>6092</v>
      </c>
      <c r="AJ23" s="158" t="s">
        <v>248</v>
      </c>
      <c r="AK23" s="78"/>
      <c r="AL23" s="78"/>
      <c r="AM23" s="78"/>
      <c r="AN23" s="78"/>
      <c r="AO23" s="78"/>
      <c r="AP23" s="486"/>
      <c r="AQ23" s="486"/>
      <c r="AR23" s="85"/>
      <c r="AS23" s="85"/>
      <c r="AT23" s="85"/>
      <c r="AU23" s="85"/>
      <c r="AV23" s="85"/>
      <c r="AW23" s="85"/>
      <c r="AX23" s="85"/>
      <c r="AY23" s="85"/>
      <c r="AZ23" s="85"/>
      <c r="BA23" s="85"/>
      <c r="BB23" s="85"/>
      <c r="BC23" s="78"/>
      <c r="BD23" s="78"/>
      <c r="BE23" s="78"/>
      <c r="BF23" s="78"/>
      <c r="BG23" s="78"/>
      <c r="BH23" s="78"/>
      <c r="BI23" s="78"/>
      <c r="BJ23" s="78"/>
      <c r="BK23" s="78"/>
      <c r="BL23" s="78"/>
      <c r="BM23" s="78"/>
      <c r="BN23" s="78"/>
      <c r="BO23" s="78"/>
      <c r="EK23" s="2"/>
    </row>
    <row r="24" spans="1:141" ht="25.5" customHeight="1" thickBot="1" x14ac:dyDescent="0.4">
      <c r="A24" s="286" t="s">
        <v>57</v>
      </c>
      <c r="B24" s="287">
        <f>SUM(B20:B23)</f>
        <v>47146.720000000001</v>
      </c>
      <c r="C24" s="158"/>
      <c r="D24" s="94"/>
      <c r="E24" s="22"/>
      <c r="F24" s="107"/>
      <c r="G24" s="108"/>
      <c r="H24" s="94"/>
      <c r="I24" s="94"/>
      <c r="J24" s="595"/>
      <c r="K24" s="490">
        <f t="shared" si="6"/>
        <v>1709</v>
      </c>
      <c r="L24" s="468">
        <v>3</v>
      </c>
      <c r="M24" s="480">
        <f t="shared" si="2"/>
        <v>142</v>
      </c>
      <c r="N24" s="480">
        <f t="shared" si="3"/>
        <v>1709</v>
      </c>
      <c r="O24" s="481">
        <f t="shared" si="4"/>
        <v>1709</v>
      </c>
      <c r="P24" s="482">
        <f>R47-$R$43</f>
        <v>1709</v>
      </c>
      <c r="Q24" s="481">
        <f t="shared" si="5"/>
        <v>1709</v>
      </c>
      <c r="R24" s="483">
        <v>9</v>
      </c>
      <c r="S24" s="537" t="s">
        <v>15</v>
      </c>
      <c r="T24" s="538"/>
      <c r="U24" s="538"/>
      <c r="V24" s="538"/>
      <c r="W24" s="539"/>
      <c r="X24" s="484">
        <f>(Q15*2)+(P24*2)+V6+X13</f>
        <v>50564.72</v>
      </c>
      <c r="Y24" s="149"/>
      <c r="Z24" s="224"/>
      <c r="AA24" s="670"/>
      <c r="AB24" s="673"/>
      <c r="AC24" s="674"/>
      <c r="AD24" s="674"/>
      <c r="AE24" s="675"/>
      <c r="AF24" s="85" t="s">
        <v>265</v>
      </c>
      <c r="AG24" s="85"/>
      <c r="AH24" s="85"/>
      <c r="AI24" s="625">
        <v>1709</v>
      </c>
      <c r="AJ24" s="85"/>
      <c r="AK24" s="85"/>
      <c r="AL24" s="85"/>
      <c r="AM24" s="85"/>
      <c r="AN24" s="85"/>
      <c r="AO24" s="85"/>
      <c r="AP24" s="85"/>
      <c r="AQ24" s="85"/>
      <c r="AR24" s="85"/>
      <c r="AS24" s="85"/>
      <c r="AT24" s="85"/>
      <c r="AU24" s="85"/>
      <c r="AV24" s="85"/>
      <c r="AW24" s="85"/>
      <c r="AX24" s="85"/>
      <c r="AY24" s="85"/>
      <c r="AZ24" s="85"/>
      <c r="BA24" s="85"/>
      <c r="BB24" s="85"/>
      <c r="BC24" s="78"/>
      <c r="BD24" s="78"/>
      <c r="BE24" s="78"/>
      <c r="BF24" s="78"/>
      <c r="BG24" s="78"/>
      <c r="BH24" s="78"/>
      <c r="BI24" s="78"/>
      <c r="BJ24" s="78"/>
      <c r="BK24" s="78"/>
      <c r="BL24" s="78"/>
      <c r="BM24" s="78"/>
      <c r="BN24" s="78"/>
      <c r="BO24" s="78"/>
      <c r="EK24" s="2"/>
    </row>
    <row r="25" spans="1:141" ht="26.25" customHeight="1" thickBot="1" x14ac:dyDescent="0.3">
      <c r="A25" s="288" t="s">
        <v>48</v>
      </c>
      <c r="B25" s="289">
        <f>SUM(E11:E13)</f>
        <v>0</v>
      </c>
      <c r="C25" s="35"/>
      <c r="D25" s="36"/>
      <c r="E25" s="37"/>
      <c r="F25" s="94"/>
      <c r="G25" s="94"/>
      <c r="H25" s="94"/>
      <c r="I25" s="94"/>
      <c r="J25" s="595"/>
      <c r="K25" s="490">
        <f t="shared" si="6"/>
        <v>4061</v>
      </c>
      <c r="L25" s="468">
        <v>4</v>
      </c>
      <c r="M25" s="480">
        <f t="shared" si="2"/>
        <v>338</v>
      </c>
      <c r="N25" s="480">
        <f t="shared" si="3"/>
        <v>4061</v>
      </c>
      <c r="O25" s="481">
        <f t="shared" si="4"/>
        <v>4061</v>
      </c>
      <c r="P25" s="482">
        <f>R48-$R$43</f>
        <v>4061</v>
      </c>
      <c r="Q25" s="481">
        <f t="shared" si="5"/>
        <v>4061</v>
      </c>
      <c r="R25" s="483">
        <v>9</v>
      </c>
      <c r="S25" s="537" t="s">
        <v>17</v>
      </c>
      <c r="T25" s="538"/>
      <c r="U25" s="538"/>
      <c r="V25" s="538"/>
      <c r="W25" s="539"/>
      <c r="X25" s="484">
        <f>(Q15*2)+(P25*2)+V6+X13</f>
        <v>55268.72</v>
      </c>
      <c r="Y25" s="149"/>
      <c r="Z25" s="224"/>
      <c r="AA25" s="231" t="s">
        <v>160</v>
      </c>
      <c r="AB25" s="487">
        <v>33004</v>
      </c>
      <c r="AC25" s="323">
        <f>Q15*2</f>
        <v>31160</v>
      </c>
      <c r="AD25" s="323">
        <f>(Q15*2)+R15</f>
        <v>46577</v>
      </c>
      <c r="AE25" s="323">
        <f>SUM(Q15)</f>
        <v>15580</v>
      </c>
      <c r="AF25" s="488" t="s">
        <v>249</v>
      </c>
      <c r="AG25" s="85"/>
      <c r="AH25" s="85"/>
      <c r="AI25" s="625">
        <v>4061</v>
      </c>
      <c r="AJ25" s="78"/>
      <c r="AK25" s="78"/>
      <c r="AL25" s="78"/>
      <c r="AM25" s="78"/>
      <c r="AN25" s="78"/>
      <c r="AO25" s="78"/>
      <c r="AP25" s="78"/>
      <c r="AQ25" s="78"/>
      <c r="AR25" s="78"/>
      <c r="AS25" s="78"/>
      <c r="AT25" s="78"/>
      <c r="AU25" s="85"/>
      <c r="AV25" s="85"/>
      <c r="AW25" s="85"/>
      <c r="AX25" s="85"/>
      <c r="AY25" s="85"/>
      <c r="AZ25" s="85"/>
      <c r="BA25" s="85"/>
      <c r="BB25" s="85"/>
      <c r="BC25" s="78"/>
      <c r="BD25" s="78"/>
      <c r="BE25" s="78"/>
      <c r="BF25" s="78"/>
      <c r="BG25" s="78"/>
      <c r="BH25" s="78"/>
      <c r="BI25" s="78"/>
      <c r="BJ25" s="78"/>
      <c r="BK25" s="78"/>
      <c r="BL25" s="78"/>
      <c r="BM25" s="78"/>
      <c r="BN25" s="78"/>
      <c r="BO25" s="78"/>
      <c r="EK25" s="2"/>
    </row>
    <row r="26" spans="1:141" ht="23.25" thickBot="1" x14ac:dyDescent="0.3">
      <c r="A26" s="290" t="s">
        <v>44</v>
      </c>
      <c r="B26" s="291" t="str">
        <f>IF(B27&lt;0,"YES- See below","NONE")</f>
        <v>YES- See below</v>
      </c>
      <c r="C26" s="158"/>
      <c r="D26" s="94"/>
      <c r="E26" s="47"/>
      <c r="F26" s="112"/>
      <c r="G26" s="112"/>
      <c r="H26" s="112"/>
      <c r="I26" s="94"/>
      <c r="J26" s="595"/>
      <c r="K26" s="490">
        <f t="shared" si="6"/>
        <v>5556</v>
      </c>
      <c r="L26" s="468">
        <v>5</v>
      </c>
      <c r="M26" s="480">
        <f t="shared" si="2"/>
        <v>463</v>
      </c>
      <c r="N26" s="480">
        <f t="shared" si="3"/>
        <v>5556</v>
      </c>
      <c r="O26" s="481">
        <f t="shared" si="4"/>
        <v>5556</v>
      </c>
      <c r="P26" s="482">
        <f>R49-R43</f>
        <v>5556</v>
      </c>
      <c r="Q26" s="481">
        <f t="shared" si="5"/>
        <v>5556</v>
      </c>
      <c r="R26" s="483">
        <v>9</v>
      </c>
      <c r="S26" s="537" t="s">
        <v>45</v>
      </c>
      <c r="T26" s="538"/>
      <c r="U26" s="538"/>
      <c r="V26" s="538"/>
      <c r="W26" s="539"/>
      <c r="X26" s="484">
        <f>(Q15*2)+(P26*2)+V6+X13</f>
        <v>58258.720000000001</v>
      </c>
      <c r="Y26" s="149"/>
      <c r="Z26" s="224"/>
      <c r="AA26" s="231" t="s">
        <v>2</v>
      </c>
      <c r="AB26" s="323">
        <v>12834</v>
      </c>
      <c r="AC26" s="324">
        <f>SUM(V6)</f>
        <v>12834</v>
      </c>
      <c r="AD26" s="324">
        <f>SUM(W6)</f>
        <v>17112</v>
      </c>
      <c r="AE26" s="324">
        <f>U6*4.5</f>
        <v>6417</v>
      </c>
      <c r="AF26" s="85"/>
      <c r="AG26" s="85"/>
      <c r="AH26" s="85"/>
      <c r="AI26" s="625">
        <v>5556</v>
      </c>
      <c r="AJ26" s="78"/>
      <c r="AK26" s="78"/>
      <c r="AL26" s="78"/>
      <c r="AM26" s="85"/>
      <c r="AN26" s="85"/>
      <c r="AO26" s="85"/>
      <c r="AP26" s="85"/>
      <c r="AQ26" s="85"/>
      <c r="AR26" s="85"/>
      <c r="AS26" s="85"/>
      <c r="AT26" s="85"/>
      <c r="AU26" s="85"/>
      <c r="AV26" s="85"/>
      <c r="AW26" s="85"/>
      <c r="AX26" s="85"/>
      <c r="AY26" s="85"/>
      <c r="AZ26" s="85"/>
      <c r="BA26" s="85"/>
      <c r="BB26" s="85"/>
      <c r="BC26" s="78"/>
      <c r="BD26" s="78"/>
      <c r="BE26" s="78"/>
      <c r="BF26" s="78"/>
      <c r="BG26" s="78"/>
      <c r="BH26" s="78"/>
      <c r="BI26" s="78"/>
      <c r="BJ26" s="78"/>
      <c r="BK26" s="78"/>
      <c r="BL26" s="78"/>
      <c r="BM26" s="78"/>
      <c r="BN26" s="78"/>
      <c r="BO26" s="78"/>
    </row>
    <row r="27" spans="1:141" ht="32.25" thickBot="1" x14ac:dyDescent="0.3">
      <c r="A27" s="292" t="s">
        <v>256</v>
      </c>
      <c r="B27" s="293">
        <f>IF(B25-B24&gt;0,0,IF(B25-B24&lt;0,B25-B24))</f>
        <v>-47146.720000000001</v>
      </c>
      <c r="C27" s="48"/>
      <c r="D27" s="29"/>
      <c r="E27" s="30"/>
      <c r="F27" s="112"/>
      <c r="G27" s="112"/>
      <c r="H27" s="112"/>
      <c r="I27" s="94"/>
      <c r="J27" s="595"/>
      <c r="K27" s="490">
        <f t="shared" si="6"/>
        <v>3320</v>
      </c>
      <c r="L27" s="468">
        <v>6</v>
      </c>
      <c r="M27" s="480">
        <f t="shared" si="2"/>
        <v>276</v>
      </c>
      <c r="N27" s="480">
        <f t="shared" si="3"/>
        <v>3320</v>
      </c>
      <c r="O27" s="481">
        <f t="shared" si="4"/>
        <v>3320</v>
      </c>
      <c r="P27" s="482">
        <f>R50-R43</f>
        <v>3320</v>
      </c>
      <c r="Q27" s="481">
        <f t="shared" si="5"/>
        <v>3320</v>
      </c>
      <c r="R27" s="483">
        <v>9</v>
      </c>
      <c r="S27" s="537" t="s">
        <v>24</v>
      </c>
      <c r="T27" s="538"/>
      <c r="U27" s="538"/>
      <c r="V27" s="538"/>
      <c r="W27" s="539"/>
      <c r="X27" s="484">
        <f>(Q15*2)+(P27*2)+V6+X13</f>
        <v>53786.720000000001</v>
      </c>
      <c r="Y27" s="149"/>
      <c r="Z27" s="224"/>
      <c r="AA27" s="231" t="s">
        <v>20</v>
      </c>
      <c r="AB27" s="323">
        <f>SUM(X13)</f>
        <v>3152.7200000000003</v>
      </c>
      <c r="AC27" s="324">
        <f>SUM(X13)</f>
        <v>3152.7200000000003</v>
      </c>
      <c r="AD27" s="324">
        <f>SUM(Y13)</f>
        <v>4369.72</v>
      </c>
      <c r="AE27" s="324">
        <f>SUM(U13)</f>
        <v>1576.3600000000001</v>
      </c>
      <c r="AF27" s="85" t="s">
        <v>250</v>
      </c>
      <c r="AG27" s="85"/>
      <c r="AH27" s="85"/>
      <c r="AI27" s="625">
        <v>3320</v>
      </c>
      <c r="AJ27" s="78"/>
      <c r="AK27" s="78"/>
      <c r="AL27" s="78"/>
      <c r="AM27" s="85"/>
      <c r="AN27" s="85"/>
      <c r="AO27" s="85"/>
      <c r="AP27" s="85"/>
      <c r="AQ27" s="85"/>
      <c r="AR27" s="85"/>
      <c r="AS27" s="85"/>
      <c r="AT27" s="85"/>
      <c r="AU27" s="85"/>
      <c r="AV27" s="85"/>
      <c r="AW27" s="85"/>
      <c r="AX27" s="85"/>
      <c r="AY27" s="85"/>
      <c r="AZ27" s="85"/>
      <c r="BA27" s="85"/>
      <c r="BB27" s="85"/>
      <c r="BC27" s="78"/>
      <c r="BD27" s="78"/>
      <c r="BE27" s="78"/>
      <c r="BF27" s="78"/>
      <c r="BG27" s="78"/>
      <c r="BH27" s="78"/>
      <c r="BI27" s="78"/>
      <c r="BJ27" s="78"/>
      <c r="BK27" s="78"/>
      <c r="BL27" s="78"/>
      <c r="BM27" s="78"/>
      <c r="BN27" s="78"/>
      <c r="BO27" s="78"/>
    </row>
    <row r="28" spans="1:141" ht="18.75" x14ac:dyDescent="0.3">
      <c r="A28" s="695" t="s">
        <v>326</v>
      </c>
      <c r="B28" s="695"/>
      <c r="C28" s="695"/>
      <c r="D28" s="695"/>
      <c r="E28" s="695"/>
      <c r="F28" s="592"/>
      <c r="G28" s="592"/>
      <c r="H28" s="592"/>
      <c r="I28" s="592"/>
      <c r="J28" s="605"/>
      <c r="K28" s="490">
        <f t="shared" si="6"/>
        <v>2014</v>
      </c>
      <c r="L28" s="468">
        <v>7</v>
      </c>
      <c r="M28" s="480">
        <f t="shared" si="2"/>
        <v>168</v>
      </c>
      <c r="N28" s="480">
        <f t="shared" si="3"/>
        <v>2014</v>
      </c>
      <c r="O28" s="481">
        <f t="shared" si="4"/>
        <v>2014</v>
      </c>
      <c r="P28" s="482">
        <f>R51-R43</f>
        <v>2014</v>
      </c>
      <c r="Q28" s="481">
        <f t="shared" si="5"/>
        <v>2014</v>
      </c>
      <c r="R28" s="483">
        <v>9</v>
      </c>
      <c r="S28" s="537" t="s">
        <v>26</v>
      </c>
      <c r="T28" s="537"/>
      <c r="U28" s="538"/>
      <c r="V28" s="538"/>
      <c r="W28" s="539"/>
      <c r="X28" s="484">
        <f>(Q15*2)+(P28*2)+V6+X13</f>
        <v>51174.720000000001</v>
      </c>
      <c r="Y28" s="149"/>
      <c r="Z28" s="224"/>
      <c r="AA28" s="229" t="s">
        <v>14</v>
      </c>
      <c r="AB28" s="489">
        <f>AB25+AB26+AB27</f>
        <v>48990.720000000001</v>
      </c>
      <c r="AC28" s="489">
        <f>AC25+AC26+AC27</f>
        <v>47146.720000000001</v>
      </c>
      <c r="AD28" s="489">
        <f>AD25+AD26+AD27</f>
        <v>68058.720000000001</v>
      </c>
      <c r="AE28" s="489">
        <f>AE25+AE26+AE27</f>
        <v>23573.360000000001</v>
      </c>
      <c r="AF28" s="94"/>
      <c r="AG28" s="85"/>
      <c r="AH28" s="85"/>
      <c r="AI28" s="625">
        <v>2014</v>
      </c>
      <c r="AJ28" s="78"/>
      <c r="AK28" s="78"/>
      <c r="AL28" s="78"/>
      <c r="AM28" s="85"/>
      <c r="AN28" s="85"/>
      <c r="AO28" s="85"/>
      <c r="AP28" s="85"/>
      <c r="AQ28" s="85"/>
      <c r="AR28" s="85"/>
      <c r="AS28" s="85"/>
      <c r="AT28" s="85"/>
      <c r="AU28" s="85"/>
      <c r="AV28" s="85"/>
      <c r="AW28" s="85"/>
      <c r="AX28" s="85"/>
      <c r="AY28" s="85"/>
      <c r="AZ28" s="85"/>
      <c r="BA28" s="85"/>
      <c r="BB28" s="85"/>
      <c r="BC28" s="78"/>
      <c r="BD28" s="78"/>
      <c r="BE28" s="78"/>
      <c r="BF28" s="78"/>
      <c r="BG28" s="78"/>
      <c r="BH28" s="78"/>
      <c r="BI28" s="78"/>
      <c r="BJ28" s="78"/>
      <c r="BK28" s="78"/>
      <c r="BL28" s="78"/>
      <c r="BM28" s="78"/>
      <c r="BN28" s="78"/>
      <c r="BO28" s="78"/>
    </row>
    <row r="29" spans="1:141" ht="15.75" x14ac:dyDescent="0.25">
      <c r="A29" s="59"/>
      <c r="B29" s="59"/>
      <c r="C29" s="21"/>
      <c r="D29" s="21"/>
      <c r="E29" s="38"/>
      <c r="F29" s="6"/>
      <c r="G29" s="6"/>
      <c r="H29" s="6"/>
      <c r="I29" s="6"/>
      <c r="J29" s="6"/>
      <c r="K29" s="490">
        <f t="shared" si="6"/>
        <v>5039</v>
      </c>
      <c r="L29" s="468">
        <v>8</v>
      </c>
      <c r="M29" s="480">
        <f t="shared" si="2"/>
        <v>420</v>
      </c>
      <c r="N29" s="480">
        <f t="shared" si="3"/>
        <v>5039</v>
      </c>
      <c r="O29" s="481">
        <f t="shared" si="4"/>
        <v>5039</v>
      </c>
      <c r="P29" s="482">
        <f>R52-R43</f>
        <v>5039</v>
      </c>
      <c r="Q29" s="481">
        <f t="shared" si="5"/>
        <v>5039</v>
      </c>
      <c r="R29" s="483">
        <v>9</v>
      </c>
      <c r="S29" s="537" t="s">
        <v>28</v>
      </c>
      <c r="T29" s="538"/>
      <c r="U29" s="538"/>
      <c r="V29" s="538"/>
      <c r="W29" s="539"/>
      <c r="X29" s="484">
        <f>(Q15*2)+(P29*2)+V6+X13</f>
        <v>57224.72</v>
      </c>
      <c r="Y29" s="149"/>
      <c r="Z29" s="224"/>
      <c r="AA29" s="218"/>
      <c r="AB29" s="85"/>
      <c r="AC29" s="85"/>
      <c r="AD29" s="85"/>
      <c r="AE29" s="85"/>
      <c r="AF29" s="158"/>
      <c r="AG29" s="85"/>
      <c r="AH29" s="85"/>
      <c r="AI29" s="625">
        <v>5039</v>
      </c>
      <c r="AJ29" s="85"/>
      <c r="AK29" s="85"/>
      <c r="AL29" s="85"/>
      <c r="AM29" s="85"/>
      <c r="AN29" s="85"/>
      <c r="AO29" s="85"/>
      <c r="AP29" s="85"/>
      <c r="AQ29" s="85"/>
      <c r="AR29" s="85"/>
      <c r="AS29" s="85"/>
      <c r="AT29" s="85"/>
      <c r="AU29" s="85"/>
      <c r="AV29" s="85"/>
      <c r="AW29" s="85"/>
      <c r="AX29" s="85"/>
      <c r="AY29" s="85"/>
      <c r="AZ29" s="85"/>
      <c r="BA29" s="85"/>
      <c r="BB29" s="85"/>
      <c r="BC29" s="78"/>
      <c r="BD29" s="78"/>
      <c r="BE29" s="78"/>
      <c r="BF29" s="78"/>
      <c r="BG29" s="78"/>
      <c r="BH29" s="78"/>
      <c r="BI29" s="78"/>
      <c r="BJ29" s="78"/>
      <c r="BK29" s="78"/>
      <c r="BL29" s="78"/>
      <c r="BM29" s="78"/>
      <c r="BN29" s="78"/>
      <c r="BO29" s="78"/>
    </row>
    <row r="30" spans="1:141" ht="21" x14ac:dyDescent="0.35">
      <c r="A30" s="59"/>
      <c r="B30" s="59"/>
      <c r="C30" s="27"/>
      <c r="D30" s="21"/>
      <c r="E30" s="38"/>
      <c r="F30" s="6"/>
      <c r="G30" s="6"/>
      <c r="H30" s="6"/>
      <c r="I30" s="6"/>
      <c r="J30" s="6"/>
      <c r="K30" s="490">
        <f t="shared" si="6"/>
        <v>6307</v>
      </c>
      <c r="L30" s="468">
        <v>9</v>
      </c>
      <c r="M30" s="480">
        <f t="shared" si="2"/>
        <v>525</v>
      </c>
      <c r="N30" s="480">
        <f t="shared" si="3"/>
        <v>6307</v>
      </c>
      <c r="O30" s="481">
        <f t="shared" si="4"/>
        <v>6307</v>
      </c>
      <c r="P30" s="482">
        <f>R53-R43</f>
        <v>6307</v>
      </c>
      <c r="Q30" s="481">
        <f t="shared" si="5"/>
        <v>6307</v>
      </c>
      <c r="R30" s="491">
        <v>12</v>
      </c>
      <c r="S30" s="540" t="s">
        <v>31</v>
      </c>
      <c r="T30" s="541"/>
      <c r="U30" s="541"/>
      <c r="V30" s="541"/>
      <c r="W30" s="542"/>
      <c r="X30" s="484">
        <f>(Q15*2)+R15+(P30*3)+W6+Y13</f>
        <v>86979.72</v>
      </c>
      <c r="Y30" s="149"/>
      <c r="Z30" s="224"/>
      <c r="AA30" s="478" t="s">
        <v>262</v>
      </c>
      <c r="AB30" s="479"/>
      <c r="AC30" s="479"/>
      <c r="AD30" s="479"/>
      <c r="AE30" s="479"/>
      <c r="AF30" s="479"/>
      <c r="AG30" s="85"/>
      <c r="AH30" s="85"/>
      <c r="AI30" s="625">
        <v>6307</v>
      </c>
      <c r="AJ30" s="85"/>
      <c r="AK30" s="85"/>
      <c r="AL30" s="85"/>
      <c r="AM30" s="85"/>
      <c r="AN30" s="85"/>
      <c r="AO30" s="85"/>
      <c r="AP30" s="85"/>
      <c r="AQ30" s="85"/>
      <c r="AR30" s="85"/>
      <c r="AS30" s="85"/>
      <c r="AT30" s="85"/>
      <c r="AU30" s="85"/>
      <c r="AV30" s="85"/>
      <c r="AW30" s="85"/>
      <c r="AX30" s="85"/>
      <c r="AY30" s="85"/>
      <c r="AZ30" s="85"/>
      <c r="BA30" s="85"/>
      <c r="BB30" s="85"/>
      <c r="BC30" s="78"/>
      <c r="BD30" s="78"/>
      <c r="BE30" s="78"/>
      <c r="BF30" s="78"/>
      <c r="BG30" s="78"/>
      <c r="BH30" s="78"/>
      <c r="BI30" s="78"/>
      <c r="BJ30" s="78"/>
      <c r="BK30" s="78"/>
      <c r="BL30" s="78"/>
      <c r="BM30" s="78"/>
      <c r="BN30" s="78"/>
      <c r="BO30" s="78"/>
    </row>
    <row r="31" spans="1:141" ht="21" x14ac:dyDescent="0.35">
      <c r="A31" s="94"/>
      <c r="B31" s="94"/>
      <c r="C31" s="94"/>
      <c r="D31" s="94"/>
      <c r="E31" s="158"/>
      <c r="F31" s="78"/>
      <c r="G31" s="78"/>
      <c r="H31" s="78"/>
      <c r="I31" s="78"/>
      <c r="J31" s="78"/>
      <c r="K31" s="490">
        <f>SUM(O31,P31,Q31,)/3</f>
        <v>4664</v>
      </c>
      <c r="L31" s="468">
        <v>10</v>
      </c>
      <c r="M31" s="480">
        <f t="shared" si="2"/>
        <v>388</v>
      </c>
      <c r="N31" s="480">
        <f t="shared" si="3"/>
        <v>4664</v>
      </c>
      <c r="O31" s="481">
        <f t="shared" si="4"/>
        <v>4664</v>
      </c>
      <c r="P31" s="482">
        <f>R54-R43</f>
        <v>4664</v>
      </c>
      <c r="Q31" s="481">
        <f t="shared" si="5"/>
        <v>4664</v>
      </c>
      <c r="R31" s="483">
        <v>12</v>
      </c>
      <c r="S31" s="537" t="s">
        <v>32</v>
      </c>
      <c r="T31" s="538"/>
      <c r="U31" s="538"/>
      <c r="V31" s="538"/>
      <c r="W31" s="539"/>
      <c r="X31" s="484">
        <f>(Q15*2)+R15+(P31*3)+W6+Y13</f>
        <v>82050.720000000001</v>
      </c>
      <c r="Y31" s="149"/>
      <c r="Z31" s="224"/>
      <c r="AA31" s="85" t="s">
        <v>263</v>
      </c>
      <c r="AB31" s="485"/>
      <c r="AC31" s="485"/>
      <c r="AD31" s="485"/>
      <c r="AE31" s="485"/>
      <c r="AF31" s="486"/>
      <c r="AG31" s="479"/>
      <c r="AH31" s="479"/>
      <c r="AI31" s="625">
        <v>4664</v>
      </c>
      <c r="AJ31" s="479"/>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row>
    <row r="32" spans="1:141" ht="31.5" x14ac:dyDescent="0.25">
      <c r="A32" s="94"/>
      <c r="B32" s="94"/>
      <c r="C32" s="94"/>
      <c r="D32" s="94"/>
      <c r="E32" s="158"/>
      <c r="F32" s="158"/>
      <c r="G32" s="78"/>
      <c r="H32" s="78"/>
      <c r="I32" s="78"/>
      <c r="J32" s="78"/>
      <c r="K32" s="492">
        <f t="shared" ref="K32:K37" si="7">SUM(O32,P32,Q32)/3</f>
        <v>3885.3333333333335</v>
      </c>
      <c r="L32" s="468">
        <v>11</v>
      </c>
      <c r="M32" s="480">
        <f t="shared" si="2"/>
        <v>388</v>
      </c>
      <c r="N32" s="480">
        <f t="shared" si="3"/>
        <v>4664</v>
      </c>
      <c r="O32" s="481">
        <f t="shared" si="4"/>
        <v>4664</v>
      </c>
      <c r="P32" s="482">
        <f>R55-R43</f>
        <v>4664</v>
      </c>
      <c r="Q32" s="493">
        <f>M32*6</f>
        <v>2328</v>
      </c>
      <c r="R32" s="483">
        <v>12</v>
      </c>
      <c r="S32" s="537" t="s">
        <v>33</v>
      </c>
      <c r="T32" s="538"/>
      <c r="U32" s="538"/>
      <c r="V32" s="538"/>
      <c r="W32" s="539"/>
      <c r="X32" s="484">
        <f>(Q15*2)+R9+(K32*3)+W6+Y13</f>
        <v>72434.720000000001</v>
      </c>
      <c r="Y32" s="149"/>
      <c r="Z32" s="224"/>
      <c r="AA32" s="158" t="s">
        <v>264</v>
      </c>
      <c r="AB32" s="78"/>
      <c r="AC32" s="78"/>
      <c r="AD32" s="78"/>
      <c r="AE32" s="78"/>
      <c r="AF32" s="78"/>
      <c r="AG32" s="486"/>
      <c r="AH32" s="486"/>
      <c r="AI32" s="319">
        <v>3885</v>
      </c>
      <c r="AJ32" s="620" t="s">
        <v>272</v>
      </c>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row>
    <row r="33" spans="1:67" ht="15.75" x14ac:dyDescent="0.25">
      <c r="A33" s="100"/>
      <c r="B33" s="100"/>
      <c r="C33" s="100"/>
      <c r="D33" s="94"/>
      <c r="E33" s="158"/>
      <c r="F33" s="158"/>
      <c r="G33" s="78"/>
      <c r="H33" s="78"/>
      <c r="I33" s="78"/>
      <c r="J33" s="78"/>
      <c r="K33" s="490">
        <f t="shared" si="7"/>
        <v>2281</v>
      </c>
      <c r="L33" s="468">
        <v>12</v>
      </c>
      <c r="M33" s="480">
        <f t="shared" si="2"/>
        <v>190</v>
      </c>
      <c r="N33" s="480">
        <f t="shared" si="3"/>
        <v>2281</v>
      </c>
      <c r="O33" s="481">
        <f t="shared" si="4"/>
        <v>2281</v>
      </c>
      <c r="P33" s="482">
        <f>R56-R43</f>
        <v>2281</v>
      </c>
      <c r="Q33" s="481">
        <f>SUM(P33)</f>
        <v>2281</v>
      </c>
      <c r="R33" s="483">
        <v>12</v>
      </c>
      <c r="S33" s="537" t="s">
        <v>34</v>
      </c>
      <c r="T33" s="538"/>
      <c r="U33" s="538"/>
      <c r="V33" s="538"/>
      <c r="W33" s="539"/>
      <c r="X33" s="484">
        <f>(Q15*2)+R15+(P33*3)+W6+Y13</f>
        <v>74901.72</v>
      </c>
      <c r="Y33" s="149"/>
      <c r="Z33" s="224"/>
      <c r="AA33" s="56" t="s">
        <v>274</v>
      </c>
      <c r="AB33" s="617"/>
      <c r="AC33" s="617"/>
      <c r="AD33" s="617"/>
      <c r="AE33" s="617"/>
      <c r="AF33" s="494"/>
      <c r="AG33" s="494"/>
      <c r="AH33" s="495"/>
      <c r="AI33" s="319">
        <v>2281</v>
      </c>
      <c r="AJ33" s="496"/>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row>
    <row r="34" spans="1:67" ht="15.75" x14ac:dyDescent="0.25">
      <c r="A34" s="94"/>
      <c r="B34" s="94"/>
      <c r="C34" s="94"/>
      <c r="D34" s="94"/>
      <c r="E34" s="158"/>
      <c r="F34" s="158"/>
      <c r="G34" s="78"/>
      <c r="H34" s="78"/>
      <c r="I34" s="78"/>
      <c r="J34" s="78"/>
      <c r="K34" s="490">
        <f t="shared" si="7"/>
        <v>2281</v>
      </c>
      <c r="L34" s="468">
        <v>13</v>
      </c>
      <c r="M34" s="480">
        <f t="shared" si="2"/>
        <v>190</v>
      </c>
      <c r="N34" s="480">
        <f t="shared" si="3"/>
        <v>2281</v>
      </c>
      <c r="O34" s="481">
        <f t="shared" si="4"/>
        <v>2281</v>
      </c>
      <c r="P34" s="482">
        <f>R57-R43</f>
        <v>2281</v>
      </c>
      <c r="Q34" s="481">
        <f>SUM(P34)</f>
        <v>2281</v>
      </c>
      <c r="R34" s="483">
        <v>12</v>
      </c>
      <c r="S34" s="537" t="s">
        <v>36</v>
      </c>
      <c r="T34" s="538"/>
      <c r="U34" s="538"/>
      <c r="V34" s="538"/>
      <c r="W34" s="539"/>
      <c r="X34" s="484">
        <f>(Q15*2)+R15+(P34*3)+W6+Y13</f>
        <v>74901.72</v>
      </c>
      <c r="Y34" s="149"/>
      <c r="Z34" s="224"/>
      <c r="AA34" s="158"/>
      <c r="AB34" s="617"/>
      <c r="AC34" s="617"/>
      <c r="AD34" s="617" t="s">
        <v>199</v>
      </c>
      <c r="AE34" s="617"/>
      <c r="AF34" s="494"/>
      <c r="AG34" s="494"/>
      <c r="AH34" s="218"/>
      <c r="AI34" s="319">
        <v>2281</v>
      </c>
      <c r="AJ34" s="496"/>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row>
    <row r="35" spans="1:67" ht="15.75" x14ac:dyDescent="0.25">
      <c r="A35" s="94"/>
      <c r="B35" s="94"/>
      <c r="C35" s="94"/>
      <c r="D35" s="94"/>
      <c r="E35" s="158"/>
      <c r="F35" s="158"/>
      <c r="G35" s="78"/>
      <c r="H35" s="78"/>
      <c r="I35" s="78"/>
      <c r="J35" s="78"/>
      <c r="K35" s="490">
        <f t="shared" si="7"/>
        <v>1709</v>
      </c>
      <c r="L35" s="468">
        <v>14</v>
      </c>
      <c r="M35" s="480">
        <f t="shared" si="2"/>
        <v>142</v>
      </c>
      <c r="N35" s="480">
        <f t="shared" si="3"/>
        <v>1709</v>
      </c>
      <c r="O35" s="481">
        <f t="shared" si="4"/>
        <v>1709</v>
      </c>
      <c r="P35" s="482">
        <f>R58-R43</f>
        <v>1709</v>
      </c>
      <c r="Q35" s="481">
        <f>SUM(P35)</f>
        <v>1709</v>
      </c>
      <c r="R35" s="491">
        <v>12</v>
      </c>
      <c r="S35" s="540" t="s">
        <v>46</v>
      </c>
      <c r="T35" s="541"/>
      <c r="U35" s="541"/>
      <c r="V35" s="541"/>
      <c r="W35" s="542"/>
      <c r="X35" s="484">
        <f>(Q15*2)+R15+(P35*3)+W6+Y13</f>
        <v>73185.72</v>
      </c>
      <c r="Y35" s="149"/>
      <c r="Z35" s="224"/>
      <c r="AA35" s="158"/>
      <c r="AB35" s="617"/>
      <c r="AC35" s="617"/>
      <c r="AD35" s="617"/>
      <c r="AE35" s="617"/>
      <c r="AF35" s="494"/>
      <c r="AG35" s="494"/>
      <c r="AH35" s="495"/>
      <c r="AI35" s="319">
        <v>1709</v>
      </c>
      <c r="AJ35" s="496"/>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row>
    <row r="36" spans="1:67" ht="15.75" x14ac:dyDescent="0.25">
      <c r="A36" s="85"/>
      <c r="B36" s="85"/>
      <c r="C36" s="85"/>
      <c r="D36" s="85"/>
      <c r="E36" s="78"/>
      <c r="F36" s="158"/>
      <c r="G36" s="78"/>
      <c r="H36" s="78"/>
      <c r="I36" s="78"/>
      <c r="J36" s="78"/>
      <c r="K36" s="490">
        <f t="shared" si="7"/>
        <v>3420</v>
      </c>
      <c r="L36" s="468">
        <v>15</v>
      </c>
      <c r="M36" s="480">
        <f t="shared" si="2"/>
        <v>285</v>
      </c>
      <c r="N36" s="480">
        <f t="shared" si="3"/>
        <v>3420</v>
      </c>
      <c r="O36" s="481">
        <f t="shared" si="4"/>
        <v>3420</v>
      </c>
      <c r="P36" s="482">
        <f>R59-$R$43</f>
        <v>3420</v>
      </c>
      <c r="Q36" s="481">
        <f>SUM(P36)</f>
        <v>3420</v>
      </c>
      <c r="R36" s="491">
        <v>9</v>
      </c>
      <c r="S36" s="540" t="s">
        <v>153</v>
      </c>
      <c r="T36" s="543"/>
      <c r="U36" s="543"/>
      <c r="V36" s="543"/>
      <c r="W36" s="544"/>
      <c r="X36" s="484">
        <f>(Q15*2)+(P36*2)+V6+X13</f>
        <v>53986.720000000001</v>
      </c>
      <c r="Y36" s="149"/>
      <c r="Z36" s="224"/>
      <c r="AA36" s="158"/>
      <c r="AB36" s="617"/>
      <c r="AC36" s="617"/>
      <c r="AD36" s="617"/>
      <c r="AE36" s="617"/>
      <c r="AF36" s="494"/>
      <c r="AG36" s="494"/>
      <c r="AH36" s="495"/>
      <c r="AI36" s="319">
        <v>3420</v>
      </c>
      <c r="AJ36" s="496"/>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row>
    <row r="37" spans="1:67" ht="31.5" x14ac:dyDescent="0.25">
      <c r="A37" s="78"/>
      <c r="B37" s="81"/>
      <c r="C37" s="78"/>
      <c r="D37" s="85"/>
      <c r="E37" s="78"/>
      <c r="F37" s="158"/>
      <c r="G37" s="78"/>
      <c r="H37" s="78"/>
      <c r="I37" s="78"/>
      <c r="J37" s="78"/>
      <c r="K37" s="497">
        <f t="shared" si="7"/>
        <v>4980.666666666667</v>
      </c>
      <c r="L37" s="468">
        <v>16</v>
      </c>
      <c r="M37" s="480">
        <f>Q60-$Q$43</f>
        <v>498</v>
      </c>
      <c r="N37" s="480">
        <f t="shared" si="3"/>
        <v>5977</v>
      </c>
      <c r="O37" s="481">
        <f t="shared" si="4"/>
        <v>5977</v>
      </c>
      <c r="P37" s="482">
        <f>R60-R43</f>
        <v>5977</v>
      </c>
      <c r="Q37" s="498">
        <f>M37*6</f>
        <v>2988</v>
      </c>
      <c r="R37" s="634">
        <v>12</v>
      </c>
      <c r="S37" s="540" t="s">
        <v>154</v>
      </c>
      <c r="T37" s="543"/>
      <c r="U37" s="543"/>
      <c r="V37" s="543"/>
      <c r="W37" s="635"/>
      <c r="X37" s="484">
        <f>(Q15*2)+R9+(K37*3)+W6+Y13</f>
        <v>75720.72</v>
      </c>
      <c r="Y37" s="149"/>
      <c r="Z37" s="224"/>
      <c r="AA37" s="671"/>
      <c r="AB37" s="671"/>
      <c r="AC37" s="671"/>
      <c r="AD37" s="671"/>
      <c r="AE37" s="671"/>
      <c r="AF37" s="494"/>
      <c r="AG37" s="494"/>
      <c r="AH37" s="495"/>
      <c r="AI37" s="319">
        <v>4981</v>
      </c>
      <c r="AJ37" s="620" t="s">
        <v>273</v>
      </c>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row>
    <row r="38" spans="1:67" ht="15.75" x14ac:dyDescent="0.25">
      <c r="A38" s="78"/>
      <c r="B38" s="78"/>
      <c r="C38" s="78"/>
      <c r="D38" s="85"/>
      <c r="E38" s="78"/>
      <c r="F38" s="158"/>
      <c r="G38" s="78"/>
      <c r="H38" s="78"/>
      <c r="I38" s="78"/>
      <c r="J38" s="78"/>
      <c r="K38" s="490">
        <f>SUM(O38,P38,Q38)/3</f>
        <v>2786</v>
      </c>
      <c r="L38" s="468">
        <v>17</v>
      </c>
      <c r="M38" s="480">
        <f t="shared" ref="M38" si="8">Q61-$Q$43</f>
        <v>232</v>
      </c>
      <c r="N38" s="480">
        <f t="shared" ref="N38" si="9">SUM(P38)</f>
        <v>2786</v>
      </c>
      <c r="O38" s="481">
        <f t="shared" ref="O38" si="10">SUM(P38)</f>
        <v>2786</v>
      </c>
      <c r="P38" s="482">
        <f>R61-$R$43</f>
        <v>2786</v>
      </c>
      <c r="Q38" s="481">
        <f>SUM(P38)</f>
        <v>2786</v>
      </c>
      <c r="R38" s="499">
        <v>12</v>
      </c>
      <c r="S38" s="545" t="s">
        <v>310</v>
      </c>
      <c r="T38" s="546"/>
      <c r="U38" s="546"/>
      <c r="V38" s="546"/>
      <c r="W38" s="547"/>
      <c r="X38" s="500">
        <f>(Q15*2)+R15+(K38*3)+W6+Y13</f>
        <v>76416.72</v>
      </c>
      <c r="Y38" s="158"/>
      <c r="Z38" s="158"/>
      <c r="AA38" s="671"/>
      <c r="AB38" s="671"/>
      <c r="AC38" s="671"/>
      <c r="AD38" s="671"/>
      <c r="AE38" s="671"/>
      <c r="AF38" s="494"/>
      <c r="AG38" s="494"/>
      <c r="AH38" s="495"/>
      <c r="AI38" s="494"/>
      <c r="AJ38" s="496"/>
      <c r="AK38" s="158"/>
      <c r="AL38" s="158"/>
      <c r="AM38" s="158"/>
      <c r="AN38" s="158"/>
      <c r="AO38" s="158"/>
      <c r="AP38" s="158"/>
      <c r="AQ38" s="158"/>
      <c r="AR38" s="158"/>
      <c r="AS38" s="158"/>
      <c r="AT38" s="158"/>
      <c r="AU38" s="78"/>
      <c r="AV38" s="78"/>
      <c r="AW38" s="78"/>
      <c r="AX38" s="78"/>
      <c r="AY38" s="78"/>
      <c r="AZ38" s="78"/>
      <c r="BA38" s="78"/>
      <c r="BB38" s="78"/>
      <c r="BC38" s="78"/>
      <c r="BD38" s="78"/>
      <c r="BE38" s="78"/>
      <c r="BF38" s="78"/>
      <c r="BG38" s="78"/>
      <c r="BH38" s="78"/>
      <c r="BI38" s="78"/>
      <c r="BJ38" s="78"/>
      <c r="BK38" s="78"/>
      <c r="BL38" s="78"/>
      <c r="BM38" s="78"/>
      <c r="BN38" s="78"/>
      <c r="BO38" s="78"/>
    </row>
    <row r="39" spans="1:67" x14ac:dyDescent="0.25">
      <c r="A39" s="78"/>
      <c r="B39" s="78"/>
      <c r="C39" s="78"/>
      <c r="D39" s="78"/>
      <c r="E39" s="78"/>
      <c r="F39" s="78"/>
      <c r="G39" s="78"/>
      <c r="H39" s="78"/>
      <c r="I39" s="78"/>
      <c r="J39" s="78"/>
      <c r="K39" s="501">
        <v>4670.5</v>
      </c>
      <c r="L39" s="158"/>
      <c r="M39" s="232"/>
      <c r="N39" s="234"/>
      <c r="O39" s="235"/>
      <c r="P39" s="235"/>
      <c r="Q39" s="234"/>
      <c r="R39" s="236"/>
      <c r="S39" s="232"/>
      <c r="T39" s="232"/>
      <c r="U39" s="232"/>
      <c r="V39" s="232"/>
      <c r="W39" s="232"/>
      <c r="X39" s="503"/>
      <c r="Y39" s="158"/>
      <c r="Z39" s="158"/>
      <c r="AA39" s="671"/>
      <c r="AB39" s="671"/>
      <c r="AC39" s="671"/>
      <c r="AD39" s="671"/>
      <c r="AE39" s="671"/>
      <c r="AF39" s="494"/>
      <c r="AG39" s="494"/>
      <c r="AH39" s="495"/>
      <c r="AI39" s="494"/>
      <c r="AJ39" s="496"/>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row>
    <row r="40" spans="1:67" ht="18.75" x14ac:dyDescent="0.3">
      <c r="A40" s="78"/>
      <c r="B40" s="78"/>
      <c r="C40" s="78"/>
      <c r="D40" s="78"/>
      <c r="E40" s="78"/>
      <c r="F40" s="78"/>
      <c r="G40" s="78"/>
      <c r="H40" s="78"/>
      <c r="I40" s="78"/>
      <c r="J40" s="78"/>
      <c r="K40" s="502"/>
      <c r="L40" s="158"/>
      <c r="M40" s="232"/>
      <c r="N40" s="237"/>
      <c r="O40" s="238"/>
      <c r="P40" s="238"/>
      <c r="Q40" s="701" t="s">
        <v>151</v>
      </c>
      <c r="R40" s="702"/>
      <c r="S40" s="233"/>
      <c r="T40" s="233"/>
      <c r="U40" s="233"/>
      <c r="V40" s="233"/>
      <c r="W40" s="233"/>
      <c r="X40" s="503"/>
      <c r="Y40" s="158"/>
      <c r="Z40" s="158"/>
      <c r="AA40" s="15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row>
    <row r="41" spans="1:67" x14ac:dyDescent="0.25">
      <c r="A41" s="78"/>
      <c r="B41" s="78"/>
      <c r="C41" s="78"/>
      <c r="D41" s="78"/>
      <c r="E41" s="78"/>
      <c r="F41" s="78"/>
      <c r="G41" s="78"/>
      <c r="H41" s="78"/>
      <c r="I41" s="78"/>
      <c r="J41" s="78"/>
      <c r="K41" s="504"/>
      <c r="L41" s="158"/>
      <c r="M41" s="232"/>
      <c r="N41" s="239"/>
      <c r="O41" s="240"/>
      <c r="P41" s="505"/>
      <c r="Q41" s="241" t="s">
        <v>251</v>
      </c>
      <c r="R41" s="242" t="s">
        <v>252</v>
      </c>
      <c r="S41" s="233"/>
      <c r="T41" s="233"/>
      <c r="U41" s="233"/>
      <c r="V41" s="233"/>
      <c r="W41" s="233"/>
      <c r="X41" s="503"/>
      <c r="Y41" s="158"/>
      <c r="Z41" s="158"/>
      <c r="AA41" s="15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row>
    <row r="42" spans="1:67" x14ac:dyDescent="0.25">
      <c r="A42" s="78"/>
      <c r="B42" s="81"/>
      <c r="C42" s="78"/>
      <c r="D42" s="78"/>
      <c r="E42" s="78"/>
      <c r="F42" s="78"/>
      <c r="G42" s="78"/>
      <c r="H42" s="78"/>
      <c r="I42" s="78"/>
      <c r="J42" s="78"/>
      <c r="K42" s="504"/>
      <c r="L42" s="506"/>
      <c r="M42" s="506"/>
      <c r="N42" s="703" t="s">
        <v>253</v>
      </c>
      <c r="O42" s="704"/>
      <c r="P42" s="705"/>
      <c r="Q42" s="243"/>
      <c r="R42" s="244"/>
      <c r="S42" s="233"/>
      <c r="T42" s="233"/>
      <c r="U42" s="233"/>
      <c r="V42" s="233"/>
      <c r="W42" s="233"/>
      <c r="X42" s="503"/>
      <c r="Y42" s="158"/>
      <c r="Z42" s="158"/>
      <c r="AA42" s="15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row>
    <row r="43" spans="1:67" x14ac:dyDescent="0.25">
      <c r="A43" s="78"/>
      <c r="B43" s="81"/>
      <c r="C43" s="78"/>
      <c r="D43" s="78"/>
      <c r="E43" s="78"/>
      <c r="F43" s="78"/>
      <c r="G43" s="78"/>
      <c r="H43" s="78"/>
      <c r="I43" s="78"/>
      <c r="J43" s="78"/>
      <c r="K43" s="504"/>
      <c r="L43" s="506" t="s">
        <v>144</v>
      </c>
      <c r="M43" s="507"/>
      <c r="N43" s="508"/>
      <c r="O43" s="238"/>
      <c r="P43" s="509"/>
      <c r="Q43" s="510">
        <v>1191</v>
      </c>
      <c r="R43" s="511">
        <v>14284</v>
      </c>
      <c r="S43" s="512" t="s">
        <v>254</v>
      </c>
      <c r="T43" s="513"/>
      <c r="U43" s="513"/>
      <c r="V43" s="513"/>
      <c r="W43" s="233"/>
      <c r="X43" s="503"/>
      <c r="Y43" s="158"/>
      <c r="Z43" s="158"/>
      <c r="AA43" s="15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row>
    <row r="44" spans="1:67" x14ac:dyDescent="0.25">
      <c r="A44" s="78"/>
      <c r="B44" s="81"/>
      <c r="C44" s="78"/>
      <c r="D44" s="78"/>
      <c r="E44" s="78"/>
      <c r="F44" s="78"/>
      <c r="G44" s="78"/>
      <c r="H44" s="78"/>
      <c r="I44" s="78"/>
      <c r="J44" s="78"/>
      <c r="K44" s="504"/>
      <c r="L44" s="506" t="s">
        <v>145</v>
      </c>
      <c r="M44" s="507"/>
      <c r="N44" s="514"/>
      <c r="O44" s="246"/>
      <c r="P44" s="515"/>
      <c r="Q44" s="247"/>
      <c r="R44" s="248"/>
      <c r="S44" s="512"/>
      <c r="T44" s="513"/>
      <c r="U44" s="513"/>
      <c r="V44" s="513"/>
      <c r="W44" s="233"/>
      <c r="X44" s="503"/>
      <c r="Y44" s="158"/>
      <c r="Z44" s="158"/>
      <c r="AA44" s="15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row>
    <row r="45" spans="1:67" ht="15.75" x14ac:dyDescent="0.25">
      <c r="A45" s="78"/>
      <c r="B45" s="81"/>
      <c r="C45" s="78"/>
      <c r="D45" s="78"/>
      <c r="E45" s="78"/>
      <c r="F45" s="78"/>
      <c r="G45" s="78"/>
      <c r="H45" s="78"/>
      <c r="I45" s="78"/>
      <c r="J45" s="78"/>
      <c r="K45" s="504"/>
      <c r="L45" s="506" t="s">
        <v>146</v>
      </c>
      <c r="M45" s="507"/>
      <c r="N45" s="514"/>
      <c r="O45" s="548" t="s">
        <v>8</v>
      </c>
      <c r="P45" s="548"/>
      <c r="Q45" s="516">
        <v>1847</v>
      </c>
      <c r="R45" s="517">
        <v>22160</v>
      </c>
      <c r="S45" s="513" t="s">
        <v>255</v>
      </c>
      <c r="T45" s="513"/>
      <c r="U45" s="513"/>
      <c r="V45" s="513"/>
      <c r="W45" s="233"/>
      <c r="X45" s="503"/>
      <c r="Y45" s="158"/>
      <c r="Z45" s="158"/>
      <c r="AA45" s="15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row>
    <row r="46" spans="1:67" ht="15.75" x14ac:dyDescent="0.25">
      <c r="A46" s="78"/>
      <c r="B46" s="81"/>
      <c r="C46" s="78"/>
      <c r="D46" s="78"/>
      <c r="E46" s="78"/>
      <c r="F46" s="78"/>
      <c r="G46" s="78"/>
      <c r="H46" s="78"/>
      <c r="I46" s="78"/>
      <c r="J46" s="78"/>
      <c r="K46" s="504"/>
      <c r="L46" s="158"/>
      <c r="M46" s="232"/>
      <c r="N46" s="245"/>
      <c r="O46" s="548" t="s">
        <v>11</v>
      </c>
      <c r="P46" s="548"/>
      <c r="Q46" s="516">
        <v>1698</v>
      </c>
      <c r="R46" s="517">
        <v>20376</v>
      </c>
      <c r="S46" s="233"/>
      <c r="T46" s="233"/>
      <c r="U46" s="233"/>
      <c r="V46" s="233"/>
      <c r="W46" s="233"/>
      <c r="X46" s="503"/>
      <c r="Y46" s="158"/>
      <c r="Z46" s="158"/>
      <c r="AA46" s="15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row>
    <row r="47" spans="1:67" ht="15.75" x14ac:dyDescent="0.25">
      <c r="A47" s="78"/>
      <c r="B47" s="81"/>
      <c r="C47" s="78"/>
      <c r="D47" s="78"/>
      <c r="E47" s="78"/>
      <c r="F47" s="78"/>
      <c r="G47" s="78"/>
      <c r="H47" s="78"/>
      <c r="I47" s="78"/>
      <c r="J47" s="78"/>
      <c r="K47" s="504"/>
      <c r="L47" s="158"/>
      <c r="M47" s="232"/>
      <c r="N47" s="245"/>
      <c r="O47" s="548" t="s">
        <v>15</v>
      </c>
      <c r="P47" s="548"/>
      <c r="Q47" s="516">
        <v>1333</v>
      </c>
      <c r="R47" s="516">
        <v>15993</v>
      </c>
      <c r="S47" s="518"/>
      <c r="T47" s="519"/>
      <c r="U47" s="233"/>
      <c r="V47" s="233"/>
      <c r="W47" s="233"/>
      <c r="X47" s="503"/>
      <c r="Y47" s="158"/>
      <c r="Z47" s="158"/>
      <c r="AA47" s="15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row>
    <row r="48" spans="1:67" ht="15.75" x14ac:dyDescent="0.25">
      <c r="A48" s="78"/>
      <c r="B48" s="81"/>
      <c r="C48" s="78"/>
      <c r="D48" s="78"/>
      <c r="E48" s="78"/>
      <c r="F48" s="78"/>
      <c r="G48" s="78"/>
      <c r="H48" s="78"/>
      <c r="I48" s="78"/>
      <c r="J48" s="78"/>
      <c r="K48" s="504"/>
      <c r="L48" s="158"/>
      <c r="M48" s="232"/>
      <c r="N48" s="245"/>
      <c r="O48" s="548" t="s">
        <v>17</v>
      </c>
      <c r="P48" s="548"/>
      <c r="Q48" s="516">
        <v>1529</v>
      </c>
      <c r="R48" s="516">
        <v>18345</v>
      </c>
      <c r="S48" s="520"/>
      <c r="T48" s="519"/>
      <c r="U48" s="233"/>
      <c r="V48" s="233"/>
      <c r="W48" s="233"/>
      <c r="X48" s="503"/>
      <c r="Y48" s="158"/>
      <c r="Z48" s="158"/>
      <c r="AA48" s="15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row>
    <row r="49" spans="1:67" ht="15.75" x14ac:dyDescent="0.25">
      <c r="A49" s="78"/>
      <c r="B49" s="81"/>
      <c r="C49" s="78"/>
      <c r="D49" s="78"/>
      <c r="E49" s="78"/>
      <c r="F49" s="78"/>
      <c r="G49" s="78"/>
      <c r="H49" s="78"/>
      <c r="I49" s="78"/>
      <c r="J49" s="78"/>
      <c r="K49" s="504"/>
      <c r="L49" s="158"/>
      <c r="M49" s="232"/>
      <c r="N49" s="245"/>
      <c r="O49" s="548" t="s">
        <v>45</v>
      </c>
      <c r="P49" s="548"/>
      <c r="Q49" s="516">
        <v>1654</v>
      </c>
      <c r="R49" s="517">
        <v>19840</v>
      </c>
      <c r="S49" s="233"/>
      <c r="T49" s="233"/>
      <c r="U49" s="233"/>
      <c r="V49" s="233"/>
      <c r="W49" s="233"/>
      <c r="X49" s="503"/>
      <c r="Y49" s="158"/>
      <c r="Z49" s="158"/>
      <c r="AA49" s="15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row>
    <row r="50" spans="1:67" ht="15.75" x14ac:dyDescent="0.25">
      <c r="A50" s="78"/>
      <c r="B50" s="81"/>
      <c r="C50" s="78"/>
      <c r="D50" s="78"/>
      <c r="E50" s="78"/>
      <c r="F50" s="78"/>
      <c r="G50" s="78"/>
      <c r="H50" s="78"/>
      <c r="I50" s="78"/>
      <c r="J50" s="78"/>
      <c r="K50" s="504"/>
      <c r="L50" s="158"/>
      <c r="M50" s="232"/>
      <c r="N50" s="245"/>
      <c r="O50" s="548" t="s">
        <v>24</v>
      </c>
      <c r="P50" s="548"/>
      <c r="Q50" s="516">
        <v>1467</v>
      </c>
      <c r="R50" s="517">
        <v>17604</v>
      </c>
      <c r="S50" s="233"/>
      <c r="T50" s="233"/>
      <c r="U50" s="233"/>
      <c r="V50" s="233"/>
      <c r="W50" s="233"/>
      <c r="X50" s="503"/>
      <c r="Y50" s="158"/>
      <c r="Z50" s="158"/>
      <c r="AA50" s="15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row>
    <row r="51" spans="1:67" ht="15.75" x14ac:dyDescent="0.25">
      <c r="A51" s="78"/>
      <c r="B51" s="81"/>
      <c r="C51" s="78"/>
      <c r="D51" s="78"/>
      <c r="E51" s="78"/>
      <c r="F51" s="78"/>
      <c r="G51" s="78"/>
      <c r="H51" s="78"/>
      <c r="I51" s="78"/>
      <c r="J51" s="78"/>
      <c r="K51" s="504"/>
      <c r="L51" s="158"/>
      <c r="M51" s="232"/>
      <c r="N51" s="245"/>
      <c r="O51" s="548" t="s">
        <v>26</v>
      </c>
      <c r="P51" s="548"/>
      <c r="Q51" s="516">
        <v>1359</v>
      </c>
      <c r="R51" s="517">
        <v>16298</v>
      </c>
      <c r="S51" s="233"/>
      <c r="T51" s="233"/>
      <c r="U51" s="233"/>
      <c r="V51" s="233"/>
      <c r="W51" s="233"/>
      <c r="X51" s="503"/>
      <c r="Y51" s="158"/>
      <c r="Z51" s="158"/>
      <c r="AA51" s="15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row>
    <row r="52" spans="1:67" ht="15.75" x14ac:dyDescent="0.25">
      <c r="A52" s="78"/>
      <c r="B52" s="81"/>
      <c r="C52" s="78"/>
      <c r="D52" s="78"/>
      <c r="E52" s="78"/>
      <c r="F52" s="78"/>
      <c r="G52" s="78"/>
      <c r="H52" s="78"/>
      <c r="I52" s="78"/>
      <c r="J52" s="78"/>
      <c r="K52" s="504"/>
      <c r="L52" s="158"/>
      <c r="M52" s="232"/>
      <c r="N52" s="245"/>
      <c r="O52" s="548" t="s">
        <v>28</v>
      </c>
      <c r="P52" s="548"/>
      <c r="Q52" s="516">
        <v>1611</v>
      </c>
      <c r="R52" s="517">
        <v>19323</v>
      </c>
      <c r="S52" s="233"/>
      <c r="T52" s="233"/>
      <c r="U52" s="233"/>
      <c r="V52" s="233"/>
      <c r="W52" s="233"/>
      <c r="X52" s="503"/>
      <c r="Y52" s="158"/>
      <c r="Z52" s="158"/>
      <c r="AA52" s="15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row>
    <row r="53" spans="1:67" ht="15.75" x14ac:dyDescent="0.25">
      <c r="A53" s="78"/>
      <c r="B53" s="81"/>
      <c r="C53" s="78"/>
      <c r="D53" s="78"/>
      <c r="E53" s="78"/>
      <c r="F53" s="78"/>
      <c r="G53" s="78"/>
      <c r="H53" s="78"/>
      <c r="I53" s="78"/>
      <c r="J53" s="78"/>
      <c r="K53" s="504"/>
      <c r="L53" s="158"/>
      <c r="M53" s="232"/>
      <c r="N53" s="245"/>
      <c r="O53" s="548" t="s">
        <v>31</v>
      </c>
      <c r="P53" s="548"/>
      <c r="Q53" s="516">
        <v>1716</v>
      </c>
      <c r="R53" s="517">
        <v>20591</v>
      </c>
      <c r="S53" s="233"/>
      <c r="T53" s="233"/>
      <c r="U53" s="233"/>
      <c r="V53" s="233"/>
      <c r="W53" s="233"/>
      <c r="X53" s="503"/>
      <c r="Y53" s="158"/>
      <c r="Z53" s="158"/>
      <c r="AA53" s="15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row>
    <row r="54" spans="1:67" ht="15.75" x14ac:dyDescent="0.25">
      <c r="A54" s="78"/>
      <c r="B54" s="81"/>
      <c r="C54" s="78"/>
      <c r="D54" s="78"/>
      <c r="E54" s="78"/>
      <c r="F54" s="78"/>
      <c r="G54" s="78"/>
      <c r="H54" s="78"/>
      <c r="I54" s="78"/>
      <c r="J54" s="78"/>
      <c r="K54" s="504"/>
      <c r="L54" s="158"/>
      <c r="M54" s="232"/>
      <c r="N54" s="245"/>
      <c r="O54" s="548" t="s">
        <v>32</v>
      </c>
      <c r="P54" s="548"/>
      <c r="Q54" s="516">
        <v>1579</v>
      </c>
      <c r="R54" s="517">
        <v>18948</v>
      </c>
      <c r="S54" s="233"/>
      <c r="T54" s="233"/>
      <c r="U54" s="233"/>
      <c r="V54" s="233"/>
      <c r="W54" s="233"/>
      <c r="X54" s="503"/>
      <c r="Y54" s="158"/>
      <c r="Z54" s="158"/>
      <c r="AA54" s="15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row>
    <row r="55" spans="1:67" ht="15.75" x14ac:dyDescent="0.25">
      <c r="A55" s="78"/>
      <c r="B55" s="81"/>
      <c r="C55" s="78"/>
      <c r="D55" s="78"/>
      <c r="E55" s="78"/>
      <c r="F55" s="78"/>
      <c r="G55" s="78"/>
      <c r="H55" s="78"/>
      <c r="I55" s="78"/>
      <c r="J55" s="78"/>
      <c r="K55" s="504"/>
      <c r="L55" s="158"/>
      <c r="M55" s="232"/>
      <c r="N55" s="245"/>
      <c r="O55" s="548" t="s">
        <v>33</v>
      </c>
      <c r="P55" s="548"/>
      <c r="Q55" s="516">
        <v>1579</v>
      </c>
      <c r="R55" s="517">
        <v>18948</v>
      </c>
      <c r="S55" s="250">
        <f>SUM(O32,P32,Q32)</f>
        <v>11656</v>
      </c>
      <c r="T55" s="233"/>
      <c r="U55" s="233"/>
      <c r="V55" s="233"/>
      <c r="W55" s="233"/>
      <c r="X55" s="503"/>
      <c r="Y55" s="158"/>
      <c r="Z55" s="158"/>
      <c r="AA55" s="15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row>
    <row r="56" spans="1:67" ht="15.75" x14ac:dyDescent="0.25">
      <c r="A56" s="78"/>
      <c r="B56" s="81"/>
      <c r="C56" s="78"/>
      <c r="D56" s="78"/>
      <c r="E56" s="78"/>
      <c r="F56" s="78"/>
      <c r="G56" s="78"/>
      <c r="H56" s="78"/>
      <c r="I56" s="78"/>
      <c r="J56" s="78"/>
      <c r="K56" s="504"/>
      <c r="L56" s="158"/>
      <c r="M56" s="232"/>
      <c r="N56" s="245"/>
      <c r="O56" s="548" t="s">
        <v>34</v>
      </c>
      <c r="P56" s="548"/>
      <c r="Q56" s="516">
        <v>1381</v>
      </c>
      <c r="R56" s="517">
        <v>16565</v>
      </c>
      <c r="S56" s="233"/>
      <c r="T56" s="233"/>
      <c r="U56" s="233"/>
      <c r="V56" s="233"/>
      <c r="W56" s="233"/>
      <c r="X56" s="503"/>
      <c r="Y56" s="158"/>
      <c r="Z56" s="158"/>
      <c r="AA56" s="15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row>
    <row r="57" spans="1:67" ht="15.75" x14ac:dyDescent="0.25">
      <c r="A57" s="78"/>
      <c r="B57" s="81"/>
      <c r="C57" s="78"/>
      <c r="D57" s="78"/>
      <c r="E57" s="78"/>
      <c r="F57" s="78"/>
      <c r="G57" s="78"/>
      <c r="H57" s="78"/>
      <c r="I57" s="78"/>
      <c r="J57" s="78"/>
      <c r="K57" s="504"/>
      <c r="L57" s="158"/>
      <c r="M57" s="232"/>
      <c r="N57" s="245"/>
      <c r="O57" s="548" t="s">
        <v>36</v>
      </c>
      <c r="P57" s="548"/>
      <c r="Q57" s="516">
        <v>1381</v>
      </c>
      <c r="R57" s="517">
        <v>16565</v>
      </c>
      <c r="S57" s="233"/>
      <c r="T57" s="233"/>
      <c r="U57" s="233"/>
      <c r="V57" s="233"/>
      <c r="W57" s="233"/>
      <c r="X57" s="503"/>
      <c r="Y57" s="158"/>
      <c r="Z57" s="158"/>
      <c r="AA57" s="15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row>
    <row r="58" spans="1:67" ht="15.75" x14ac:dyDescent="0.25">
      <c r="A58" s="78"/>
      <c r="B58" s="81"/>
      <c r="C58" s="78"/>
      <c r="D58" s="78"/>
      <c r="E58" s="78"/>
      <c r="F58" s="78"/>
      <c r="G58" s="78"/>
      <c r="H58" s="78"/>
      <c r="I58" s="78"/>
      <c r="J58" s="78"/>
      <c r="K58" s="504"/>
      <c r="L58" s="158"/>
      <c r="M58" s="232"/>
      <c r="N58" s="245"/>
      <c r="O58" s="548" t="s">
        <v>46</v>
      </c>
      <c r="P58" s="548"/>
      <c r="Q58" s="516">
        <v>1333</v>
      </c>
      <c r="R58" s="517">
        <v>15993</v>
      </c>
      <c r="S58" s="249"/>
      <c r="T58" s="233"/>
      <c r="U58" s="233"/>
      <c r="V58" s="233"/>
      <c r="W58" s="233"/>
      <c r="X58" s="503"/>
      <c r="Y58" s="158"/>
      <c r="Z58" s="158"/>
      <c r="AA58" s="15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row>
    <row r="59" spans="1:67" ht="15.75" x14ac:dyDescent="0.25">
      <c r="A59" s="78"/>
      <c r="B59" s="81"/>
      <c r="C59" s="78"/>
      <c r="D59" s="78"/>
      <c r="E59" s="78"/>
      <c r="F59" s="78"/>
      <c r="G59" s="78"/>
      <c r="H59" s="78"/>
      <c r="I59" s="78"/>
      <c r="J59" s="78"/>
      <c r="K59" s="504"/>
      <c r="L59" s="158"/>
      <c r="M59" s="232"/>
      <c r="N59" s="245"/>
      <c r="O59" s="699" t="s">
        <v>153</v>
      </c>
      <c r="P59" s="699"/>
      <c r="Q59" s="516">
        <v>1476</v>
      </c>
      <c r="R59" s="517">
        <v>17704</v>
      </c>
      <c r="S59" s="249"/>
      <c r="T59" s="233"/>
      <c r="U59" s="233"/>
      <c r="V59" s="233"/>
      <c r="W59" s="233"/>
      <c r="X59" s="503"/>
      <c r="Y59" s="158"/>
      <c r="Z59" s="158"/>
      <c r="AA59" s="15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row>
    <row r="60" spans="1:67" ht="15.75" x14ac:dyDescent="0.25">
      <c r="A60" s="78"/>
      <c r="B60" s="81"/>
      <c r="C60" s="78"/>
      <c r="D60" s="78"/>
      <c r="E60" s="78"/>
      <c r="F60" s="78"/>
      <c r="G60" s="78"/>
      <c r="H60" s="78"/>
      <c r="I60" s="78"/>
      <c r="J60" s="78"/>
      <c r="K60" s="504"/>
      <c r="L60" s="158"/>
      <c r="M60" s="232"/>
      <c r="N60" s="245"/>
      <c r="O60" s="698" t="s">
        <v>154</v>
      </c>
      <c r="P60" s="698"/>
      <c r="Q60" s="630">
        <v>1689</v>
      </c>
      <c r="R60" s="631">
        <v>20261</v>
      </c>
      <c r="S60" s="250">
        <f>SUM(O37,P37,Q37)</f>
        <v>14942</v>
      </c>
      <c r="T60" s="233"/>
      <c r="U60" s="233"/>
      <c r="V60" s="233"/>
      <c r="W60" s="233"/>
      <c r="X60" s="503"/>
      <c r="Y60" s="158"/>
      <c r="Z60" s="158"/>
      <c r="AA60" s="15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row>
    <row r="61" spans="1:67" ht="15.6" customHeight="1" x14ac:dyDescent="0.35">
      <c r="A61" s="78"/>
      <c r="B61" s="81"/>
      <c r="C61" s="78"/>
      <c r="D61" s="78"/>
      <c r="E61" s="78"/>
      <c r="F61" s="78"/>
      <c r="G61" s="78"/>
      <c r="H61" s="78"/>
      <c r="I61" s="78"/>
      <c r="J61" s="78"/>
      <c r="K61" s="521"/>
      <c r="L61" s="522"/>
      <c r="M61" s="522"/>
      <c r="N61" s="523"/>
      <c r="O61" s="629" t="s">
        <v>310</v>
      </c>
      <c r="P61" s="524"/>
      <c r="Q61" s="632">
        <v>1423</v>
      </c>
      <c r="R61" s="633">
        <v>17070</v>
      </c>
      <c r="S61" s="525"/>
      <c r="T61" s="522"/>
      <c r="U61" s="522"/>
      <c r="V61" s="522"/>
      <c r="W61" s="522"/>
      <c r="X61" s="526"/>
      <c r="Y61" s="158"/>
      <c r="Z61" s="158"/>
      <c r="AA61" s="15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row>
    <row r="62" spans="1:67" x14ac:dyDescent="0.25">
      <c r="A62" s="78"/>
      <c r="B62" s="81"/>
      <c r="C62" s="78"/>
      <c r="D62" s="78"/>
      <c r="E62" s="78"/>
      <c r="F62" s="78"/>
      <c r="G62" s="78"/>
      <c r="H62" s="78"/>
      <c r="I62" s="78"/>
      <c r="J62" s="78"/>
      <c r="K62" s="158"/>
      <c r="L62" s="158"/>
      <c r="M62" s="158"/>
      <c r="N62" s="158"/>
      <c r="O62" s="158"/>
      <c r="P62" s="158"/>
      <c r="Q62" s="158"/>
      <c r="R62" s="158"/>
      <c r="S62" s="158"/>
      <c r="T62" s="158"/>
      <c r="U62" s="158"/>
      <c r="V62" s="158"/>
      <c r="W62" s="158"/>
      <c r="X62" s="158"/>
      <c r="Y62" s="158"/>
      <c r="Z62" s="158"/>
      <c r="AA62" s="15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row>
    <row r="63" spans="1:67" x14ac:dyDescent="0.25">
      <c r="A63" s="78"/>
      <c r="B63" s="81"/>
      <c r="C63" s="78"/>
      <c r="D63" s="78"/>
      <c r="E63" s="78"/>
      <c r="F63" s="78"/>
      <c r="G63" s="78"/>
      <c r="H63" s="78"/>
      <c r="I63" s="78"/>
      <c r="J63" s="78"/>
      <c r="K63" s="158"/>
      <c r="L63" s="158"/>
      <c r="M63" s="158"/>
      <c r="N63" s="158"/>
      <c r="O63" s="158"/>
      <c r="P63" s="158"/>
      <c r="Q63" s="158"/>
      <c r="R63" s="158"/>
      <c r="S63" s="158"/>
      <c r="T63" s="158"/>
      <c r="U63" s="158"/>
      <c r="V63" s="158"/>
      <c r="W63" s="158"/>
      <c r="X63" s="158"/>
      <c r="Y63" s="158"/>
      <c r="Z63" s="158"/>
      <c r="AA63" s="15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row>
    <row r="64" spans="1:67" x14ac:dyDescent="0.25">
      <c r="A64" s="78"/>
      <c r="B64" s="81"/>
      <c r="C64" s="78"/>
      <c r="D64" s="78"/>
      <c r="E64" s="78"/>
      <c r="F64" s="78"/>
      <c r="G64" s="78"/>
      <c r="H64" s="78"/>
      <c r="I64" s="78"/>
      <c r="J64" s="78"/>
      <c r="K64" s="158"/>
      <c r="L64" s="158"/>
      <c r="M64" s="158"/>
      <c r="N64" s="158"/>
      <c r="O64" s="158"/>
      <c r="P64" s="158"/>
      <c r="Q64" s="158"/>
      <c r="R64" s="158"/>
      <c r="S64" s="158"/>
      <c r="T64" s="158"/>
      <c r="U64" s="158"/>
      <c r="V64" s="158"/>
      <c r="W64" s="158"/>
      <c r="X64" s="158"/>
      <c r="Y64" s="158"/>
      <c r="Z64" s="158"/>
      <c r="AA64" s="15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row>
    <row r="65" spans="1:67" x14ac:dyDescent="0.25">
      <c r="A65" s="78"/>
      <c r="B65" s="81"/>
      <c r="C65" s="78"/>
      <c r="D65" s="78"/>
      <c r="E65" s="78"/>
      <c r="F65" s="78"/>
      <c r="G65" s="78"/>
      <c r="H65" s="78"/>
      <c r="I65" s="78"/>
      <c r="J65" s="78"/>
      <c r="K65" s="158"/>
      <c r="L65" s="158"/>
      <c r="M65" s="158"/>
      <c r="N65" s="158"/>
      <c r="O65" s="158"/>
      <c r="P65" s="158"/>
      <c r="Q65" s="158"/>
      <c r="R65" s="158"/>
      <c r="S65" s="158"/>
      <c r="T65" s="158"/>
      <c r="U65" s="158"/>
      <c r="V65" s="158"/>
      <c r="W65" s="158"/>
      <c r="X65" s="158"/>
      <c r="Y65" s="158"/>
      <c r="Z65" s="158"/>
      <c r="AA65" s="15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row>
    <row r="66" spans="1:67" x14ac:dyDescent="0.25">
      <c r="A66" s="78"/>
      <c r="B66" s="81"/>
      <c r="C66" s="78"/>
      <c r="D66" s="78"/>
      <c r="E66" s="78"/>
      <c r="F66" s="78"/>
      <c r="G66" s="78"/>
      <c r="H66" s="78"/>
      <c r="I66" s="78"/>
      <c r="J66" s="78"/>
      <c r="K66" s="158"/>
      <c r="L66" s="158"/>
      <c r="M66" s="158"/>
      <c r="N66" s="158"/>
      <c r="O66" s="158"/>
      <c r="P66" s="158"/>
      <c r="Q66" s="158"/>
      <c r="R66" s="158"/>
      <c r="S66" s="158"/>
      <c r="T66" s="158"/>
      <c r="U66" s="158"/>
      <c r="V66" s="158"/>
      <c r="W66" s="158"/>
      <c r="X66" s="158"/>
      <c r="Y66" s="158"/>
      <c r="Z66" s="158"/>
      <c r="AA66" s="15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row>
    <row r="67" spans="1:67" x14ac:dyDescent="0.25">
      <c r="A67" s="78"/>
      <c r="B67" s="81"/>
      <c r="C67" s="78"/>
      <c r="D67" s="78"/>
      <c r="E67" s="78"/>
      <c r="F67" s="78"/>
      <c r="G67" s="78"/>
      <c r="H67" s="78"/>
      <c r="I67" s="78"/>
      <c r="J67" s="78"/>
      <c r="K67" s="158"/>
      <c r="L67" s="158"/>
      <c r="M67" s="158"/>
      <c r="N67" s="158"/>
      <c r="O67" s="158"/>
      <c r="P67" s="158"/>
      <c r="Q67" s="158"/>
      <c r="R67" s="158"/>
      <c r="S67" s="158"/>
      <c r="T67" s="158"/>
      <c r="U67" s="158"/>
      <c r="V67" s="158"/>
      <c r="W67" s="158"/>
      <c r="X67" s="158"/>
      <c r="Y67" s="158"/>
      <c r="Z67" s="158"/>
      <c r="AA67" s="15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row>
    <row r="68" spans="1:67" x14ac:dyDescent="0.25">
      <c r="A68" s="78"/>
      <c r="B68" s="81"/>
      <c r="C68" s="78"/>
      <c r="D68" s="78"/>
      <c r="E68" s="78"/>
      <c r="F68" s="78"/>
      <c r="G68" s="78"/>
      <c r="H68" s="78"/>
      <c r="I68" s="78"/>
      <c r="J68" s="78"/>
      <c r="K68" s="158"/>
      <c r="L68" s="158"/>
      <c r="M68" s="158"/>
      <c r="N68" s="158"/>
      <c r="O68" s="158"/>
      <c r="P68" s="158"/>
      <c r="Q68" s="158"/>
      <c r="R68" s="158"/>
      <c r="S68" s="158"/>
      <c r="T68" s="158"/>
      <c r="U68" s="158"/>
      <c r="V68" s="158"/>
      <c r="W68" s="158"/>
      <c r="X68" s="158"/>
      <c r="Y68" s="158"/>
      <c r="Z68" s="158"/>
      <c r="AA68" s="15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row>
    <row r="69" spans="1:67" x14ac:dyDescent="0.25">
      <c r="A69" s="78"/>
      <c r="B69" s="81"/>
      <c r="C69" s="78"/>
      <c r="D69" s="78"/>
      <c r="E69" s="78"/>
      <c r="F69" s="78"/>
      <c r="G69" s="78"/>
      <c r="H69" s="78"/>
      <c r="I69" s="78"/>
      <c r="J69" s="78"/>
      <c r="K69" s="158"/>
      <c r="L69" s="158"/>
      <c r="M69" s="158"/>
      <c r="N69" s="158"/>
      <c r="O69" s="158"/>
      <c r="P69" s="158"/>
      <c r="Q69" s="158"/>
      <c r="R69" s="158"/>
      <c r="S69" s="158"/>
      <c r="T69" s="158"/>
      <c r="U69" s="158"/>
      <c r="V69" s="158"/>
      <c r="W69" s="158"/>
      <c r="X69" s="158"/>
      <c r="Y69" s="158"/>
      <c r="Z69" s="158"/>
      <c r="AA69" s="15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row>
    <row r="70" spans="1:67" x14ac:dyDescent="0.25">
      <c r="A70" s="78"/>
      <c r="B70" s="81"/>
      <c r="C70" s="78"/>
      <c r="D70" s="78"/>
      <c r="E70" s="78"/>
      <c r="F70" s="78"/>
      <c r="G70" s="78"/>
      <c r="H70" s="78"/>
      <c r="I70" s="78"/>
      <c r="J70" s="78"/>
      <c r="K70" s="158"/>
      <c r="L70" s="158"/>
      <c r="M70" s="158"/>
      <c r="N70" s="158"/>
      <c r="O70" s="158"/>
      <c r="P70" s="158"/>
      <c r="Q70" s="158"/>
      <c r="R70" s="158"/>
      <c r="S70" s="158"/>
      <c r="T70" s="158"/>
      <c r="U70" s="158"/>
      <c r="V70" s="158"/>
      <c r="W70" s="158"/>
      <c r="X70" s="158"/>
      <c r="Y70" s="158"/>
      <c r="Z70" s="158"/>
      <c r="AA70" s="15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row>
    <row r="71" spans="1:67" x14ac:dyDescent="0.25">
      <c r="A71" s="78"/>
      <c r="B71" s="81"/>
      <c r="C71" s="78"/>
      <c r="D71" s="78"/>
      <c r="E71" s="78"/>
      <c r="F71" s="78"/>
      <c r="G71" s="78"/>
      <c r="H71" s="78"/>
      <c r="I71" s="78"/>
      <c r="J71" s="78"/>
      <c r="K71" s="158"/>
      <c r="L71" s="158"/>
      <c r="M71" s="158"/>
      <c r="N71" s="158"/>
      <c r="O71" s="158"/>
      <c r="P71" s="158"/>
      <c r="Q71" s="158"/>
      <c r="R71" s="158"/>
      <c r="S71" s="158"/>
      <c r="T71" s="158"/>
      <c r="U71" s="158"/>
      <c r="V71" s="158"/>
      <c r="W71" s="158"/>
      <c r="X71" s="158"/>
      <c r="Y71" s="158"/>
      <c r="Z71" s="158"/>
      <c r="AA71" s="15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row>
    <row r="72" spans="1:67" x14ac:dyDescent="0.25">
      <c r="A72" s="78"/>
      <c r="B72" s="81"/>
      <c r="C72" s="78"/>
      <c r="D72" s="78"/>
      <c r="E72" s="78"/>
      <c r="F72" s="78"/>
      <c r="G72" s="78"/>
      <c r="H72" s="78"/>
      <c r="I72" s="78"/>
      <c r="J72" s="78"/>
      <c r="K72" s="158"/>
      <c r="L72" s="158"/>
      <c r="M72" s="158"/>
      <c r="N72" s="158"/>
      <c r="O72" s="158"/>
      <c r="P72" s="158"/>
      <c r="Q72" s="158"/>
      <c r="R72" s="158"/>
      <c r="S72" s="158"/>
      <c r="T72" s="158"/>
      <c r="U72" s="158"/>
      <c r="V72" s="158"/>
      <c r="W72" s="158"/>
      <c r="X72" s="158"/>
      <c r="Y72" s="158"/>
      <c r="Z72" s="158"/>
      <c r="AA72" s="15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row>
    <row r="73" spans="1:67" x14ac:dyDescent="0.25">
      <c r="A73" s="78"/>
      <c r="B73" s="81"/>
      <c r="C73" s="78"/>
      <c r="D73" s="78"/>
      <c r="E73" s="78"/>
      <c r="F73" s="78"/>
      <c r="G73" s="78"/>
      <c r="H73" s="78"/>
      <c r="I73" s="78"/>
      <c r="J73" s="78"/>
      <c r="K73" s="158"/>
      <c r="L73" s="158"/>
      <c r="M73" s="158"/>
      <c r="N73" s="158"/>
      <c r="O73" s="158"/>
      <c r="P73" s="158"/>
      <c r="Q73" s="158"/>
      <c r="R73" s="158"/>
      <c r="S73" s="158"/>
      <c r="T73" s="158"/>
      <c r="U73" s="158"/>
      <c r="V73" s="158"/>
      <c r="W73" s="158"/>
      <c r="X73" s="158"/>
      <c r="Y73" s="158"/>
      <c r="Z73" s="158"/>
      <c r="AA73" s="15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row>
    <row r="74" spans="1:67" x14ac:dyDescent="0.25">
      <c r="A74" s="78"/>
      <c r="B74" s="81"/>
      <c r="C74" s="78"/>
      <c r="D74" s="78"/>
      <c r="E74" s="78"/>
      <c r="F74" s="78"/>
      <c r="G74" s="78"/>
      <c r="H74" s="78"/>
      <c r="I74" s="78"/>
      <c r="J74" s="78"/>
      <c r="K74" s="158"/>
      <c r="L74" s="158"/>
      <c r="M74" s="158"/>
      <c r="N74" s="158"/>
      <c r="O74" s="158"/>
      <c r="P74" s="158"/>
      <c r="Q74" s="158"/>
      <c r="R74" s="158"/>
      <c r="S74" s="158"/>
      <c r="T74" s="158"/>
      <c r="U74" s="158"/>
      <c r="V74" s="158"/>
      <c r="W74" s="158"/>
      <c r="X74" s="158"/>
      <c r="Y74" s="158"/>
      <c r="Z74" s="158"/>
      <c r="AA74" s="15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row>
    <row r="75" spans="1:67" x14ac:dyDescent="0.25">
      <c r="A75" s="78"/>
      <c r="B75" s="81"/>
      <c r="C75" s="78"/>
      <c r="D75" s="78"/>
      <c r="E75" s="78"/>
      <c r="F75" s="78"/>
      <c r="G75" s="78"/>
      <c r="H75" s="78"/>
      <c r="I75" s="78"/>
      <c r="J75" s="78"/>
      <c r="K75" s="158"/>
      <c r="L75" s="158"/>
      <c r="M75" s="158"/>
      <c r="N75" s="158"/>
      <c r="O75" s="158"/>
      <c r="P75" s="158"/>
      <c r="Q75" s="158"/>
      <c r="R75" s="158"/>
      <c r="S75" s="158"/>
      <c r="T75" s="158"/>
      <c r="U75" s="158"/>
      <c r="V75" s="158"/>
      <c r="W75" s="158"/>
      <c r="X75" s="158"/>
      <c r="Y75" s="158"/>
      <c r="Z75" s="158"/>
      <c r="AA75" s="15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row>
    <row r="76" spans="1:67" x14ac:dyDescent="0.25">
      <c r="A76" s="78"/>
      <c r="B76" s="81"/>
      <c r="C76" s="78"/>
      <c r="D76" s="78"/>
      <c r="E76" s="78"/>
      <c r="F76" s="78"/>
      <c r="G76" s="78"/>
      <c r="H76" s="78"/>
      <c r="I76" s="78"/>
      <c r="J76" s="78"/>
      <c r="K76" s="158"/>
      <c r="L76" s="158"/>
      <c r="M76" s="158"/>
      <c r="N76" s="158"/>
      <c r="O76" s="158"/>
      <c r="P76" s="158"/>
      <c r="Q76" s="158"/>
      <c r="R76" s="158"/>
      <c r="S76" s="158"/>
      <c r="T76" s="158"/>
      <c r="U76" s="158"/>
      <c r="V76" s="158"/>
      <c r="W76" s="158"/>
      <c r="X76" s="158"/>
      <c r="Y76" s="158"/>
      <c r="Z76" s="158"/>
      <c r="AA76" s="15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row>
    <row r="77" spans="1:67" x14ac:dyDescent="0.25">
      <c r="A77" s="78"/>
      <c r="B77" s="81"/>
      <c r="C77" s="78"/>
      <c r="D77" s="78"/>
      <c r="E77" s="78"/>
      <c r="F77" s="78"/>
      <c r="G77" s="78"/>
      <c r="H77" s="78"/>
      <c r="I77" s="78"/>
      <c r="J77" s="78"/>
      <c r="K77" s="158"/>
      <c r="L77" s="158"/>
      <c r="M77" s="158"/>
      <c r="N77" s="158"/>
      <c r="O77" s="158"/>
      <c r="P77" s="158"/>
      <c r="Q77" s="158"/>
      <c r="R77" s="158"/>
      <c r="S77" s="158"/>
      <c r="T77" s="158"/>
      <c r="U77" s="158"/>
      <c r="V77" s="158"/>
      <c r="W77" s="158"/>
      <c r="X77" s="158"/>
      <c r="Y77" s="158"/>
      <c r="Z77" s="158"/>
      <c r="AA77" s="15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row>
    <row r="78" spans="1:67" x14ac:dyDescent="0.25">
      <c r="A78" s="78"/>
      <c r="B78" s="81"/>
      <c r="C78" s="78"/>
      <c r="D78" s="78"/>
      <c r="E78" s="78"/>
      <c r="F78" s="78"/>
      <c r="G78" s="78"/>
      <c r="H78" s="78"/>
      <c r="I78" s="78"/>
      <c r="J78" s="78"/>
      <c r="K78" s="158"/>
      <c r="L78" s="158"/>
      <c r="M78" s="158"/>
      <c r="N78" s="158"/>
      <c r="O78" s="158"/>
      <c r="P78" s="158"/>
      <c r="Q78" s="158"/>
      <c r="R78" s="158"/>
      <c r="S78" s="158"/>
      <c r="T78" s="158"/>
      <c r="U78" s="158"/>
      <c r="V78" s="158"/>
      <c r="W78" s="158"/>
      <c r="X78" s="158"/>
      <c r="Y78" s="158"/>
      <c r="Z78" s="158"/>
      <c r="AA78" s="15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row>
    <row r="79" spans="1:67" x14ac:dyDescent="0.25">
      <c r="A79" s="78"/>
      <c r="B79" s="81"/>
      <c r="C79" s="78"/>
      <c r="D79" s="78"/>
      <c r="E79" s="78"/>
      <c r="F79" s="78"/>
      <c r="G79" s="78"/>
      <c r="H79" s="78"/>
      <c r="I79" s="78"/>
      <c r="J79" s="78"/>
      <c r="K79" s="158"/>
      <c r="L79" s="158"/>
      <c r="M79" s="158"/>
      <c r="N79" s="158"/>
      <c r="O79" s="158"/>
      <c r="P79" s="158"/>
      <c r="Q79" s="158"/>
      <c r="R79" s="158"/>
      <c r="S79" s="158"/>
      <c r="T79" s="158"/>
      <c r="U79" s="158"/>
      <c r="V79" s="158"/>
      <c r="W79" s="158"/>
      <c r="X79" s="158"/>
      <c r="Y79" s="158"/>
      <c r="Z79" s="158"/>
      <c r="AA79" s="15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row>
    <row r="80" spans="1:67" x14ac:dyDescent="0.25">
      <c r="A80" s="78"/>
      <c r="B80" s="81"/>
      <c r="C80" s="78"/>
      <c r="D80" s="78"/>
      <c r="E80" s="78"/>
      <c r="F80" s="78"/>
      <c r="G80" s="78"/>
      <c r="H80" s="78"/>
      <c r="I80" s="78"/>
      <c r="J80" s="78"/>
      <c r="K80" s="158"/>
      <c r="L80" s="158"/>
      <c r="M80" s="158"/>
      <c r="N80" s="158"/>
      <c r="O80" s="158"/>
      <c r="P80" s="158"/>
      <c r="Q80" s="158"/>
      <c r="R80" s="158"/>
      <c r="S80" s="158"/>
      <c r="T80" s="158"/>
      <c r="U80" s="158"/>
      <c r="V80" s="158"/>
      <c r="W80" s="158"/>
      <c r="X80" s="158"/>
      <c r="Y80" s="158"/>
      <c r="Z80" s="158"/>
      <c r="AA80" s="15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row>
    <row r="81" spans="1:67" x14ac:dyDescent="0.25">
      <c r="A81" s="78"/>
      <c r="B81" s="81"/>
      <c r="C81" s="78"/>
      <c r="D81" s="78"/>
      <c r="E81" s="78"/>
      <c r="F81" s="78"/>
      <c r="G81" s="78"/>
      <c r="H81" s="78"/>
      <c r="I81" s="78"/>
      <c r="J81" s="78"/>
      <c r="K81" s="158"/>
      <c r="L81" s="158"/>
      <c r="M81" s="158"/>
      <c r="N81" s="158"/>
      <c r="O81" s="158"/>
      <c r="P81" s="158"/>
      <c r="Q81" s="158"/>
      <c r="R81" s="158"/>
      <c r="S81" s="158"/>
      <c r="T81" s="158"/>
      <c r="U81" s="158"/>
      <c r="V81" s="158"/>
      <c r="W81" s="158"/>
      <c r="X81" s="158"/>
      <c r="Y81" s="158"/>
      <c r="Z81" s="158"/>
      <c r="AA81" s="15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row>
    <row r="82" spans="1:67" x14ac:dyDescent="0.25">
      <c r="A82" s="78"/>
      <c r="B82" s="81"/>
      <c r="C82" s="78"/>
      <c r="D82" s="78"/>
      <c r="E82" s="78"/>
      <c r="F82" s="78"/>
      <c r="G82" s="78"/>
      <c r="H82" s="78"/>
      <c r="I82" s="78"/>
      <c r="J82" s="78"/>
      <c r="K82" s="158"/>
      <c r="L82" s="158"/>
      <c r="M82" s="158"/>
      <c r="N82" s="158"/>
      <c r="O82" s="158"/>
      <c r="P82" s="158"/>
      <c r="Q82" s="158"/>
      <c r="R82" s="158"/>
      <c r="S82" s="158"/>
      <c r="T82" s="158"/>
      <c r="U82" s="158"/>
      <c r="V82" s="158"/>
      <c r="W82" s="158"/>
      <c r="X82" s="158"/>
      <c r="Y82" s="158"/>
      <c r="Z82" s="158"/>
      <c r="AA82" s="15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row>
    <row r="83" spans="1:67" x14ac:dyDescent="0.25">
      <c r="A83" s="78"/>
      <c r="B83" s="81"/>
      <c r="C83" s="78"/>
      <c r="D83" s="78"/>
      <c r="E83" s="78"/>
      <c r="F83" s="78"/>
      <c r="G83" s="78"/>
      <c r="H83" s="78"/>
      <c r="I83" s="78"/>
      <c r="J83" s="78"/>
      <c r="K83" s="158"/>
      <c r="L83" s="158"/>
      <c r="M83" s="158"/>
      <c r="N83" s="158"/>
      <c r="O83" s="158"/>
      <c r="P83" s="158"/>
      <c r="Q83" s="158"/>
      <c r="R83" s="158"/>
      <c r="S83" s="158"/>
      <c r="T83" s="158"/>
      <c r="U83" s="158"/>
      <c r="V83" s="158"/>
      <c r="W83" s="158"/>
      <c r="X83" s="158"/>
      <c r="Y83" s="158"/>
      <c r="Z83" s="158"/>
      <c r="AA83" s="15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row>
    <row r="84" spans="1:67" x14ac:dyDescent="0.25">
      <c r="A84" s="78"/>
      <c r="B84" s="81"/>
      <c r="C84" s="78"/>
      <c r="D84" s="78"/>
      <c r="E84" s="78"/>
      <c r="F84" s="78"/>
      <c r="G84" s="78"/>
      <c r="H84" s="78"/>
      <c r="I84" s="78"/>
      <c r="J84" s="78"/>
      <c r="K84" s="158"/>
      <c r="L84" s="158"/>
      <c r="M84" s="158"/>
      <c r="N84" s="158"/>
      <c r="O84" s="158"/>
      <c r="P84" s="158"/>
      <c r="Q84" s="158"/>
      <c r="R84" s="158"/>
      <c r="S84" s="158"/>
      <c r="T84" s="158"/>
      <c r="U84" s="158"/>
      <c r="V84" s="158"/>
      <c r="W84" s="158"/>
      <c r="X84" s="158"/>
      <c r="Y84" s="158"/>
      <c r="Z84" s="158"/>
      <c r="AA84" s="15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78"/>
      <c r="BL84" s="78"/>
      <c r="BM84" s="78"/>
      <c r="BN84" s="78"/>
      <c r="BO84" s="78"/>
    </row>
    <row r="85" spans="1:67" x14ac:dyDescent="0.25">
      <c r="A85" s="78"/>
      <c r="B85" s="81"/>
      <c r="C85" s="78"/>
      <c r="D85" s="78"/>
      <c r="E85" s="78"/>
      <c r="F85" s="78"/>
      <c r="G85" s="78"/>
      <c r="H85" s="78"/>
      <c r="I85" s="78"/>
      <c r="J85" s="78"/>
      <c r="K85" s="158"/>
      <c r="L85" s="158"/>
      <c r="M85" s="158"/>
      <c r="N85" s="158"/>
      <c r="O85" s="158"/>
      <c r="P85" s="158"/>
      <c r="Q85" s="158"/>
      <c r="R85" s="158"/>
      <c r="S85" s="158"/>
      <c r="T85" s="158"/>
      <c r="U85" s="158"/>
      <c r="V85" s="158"/>
      <c r="W85" s="158"/>
      <c r="X85" s="158"/>
      <c r="Y85" s="158"/>
      <c r="Z85" s="158"/>
      <c r="AA85" s="15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78"/>
      <c r="BL85" s="78"/>
      <c r="BM85" s="78"/>
      <c r="BN85" s="78"/>
      <c r="BO85" s="78"/>
    </row>
    <row r="86" spans="1:67" x14ac:dyDescent="0.25">
      <c r="A86" s="78"/>
      <c r="B86" s="81"/>
      <c r="C86" s="78"/>
      <c r="D86" s="78"/>
      <c r="E86" s="78"/>
      <c r="F86" s="78"/>
      <c r="G86" s="78"/>
      <c r="H86" s="78"/>
      <c r="I86" s="78"/>
      <c r="J86" s="78"/>
      <c r="K86" s="158"/>
      <c r="L86" s="158"/>
      <c r="M86" s="158"/>
      <c r="N86" s="158"/>
      <c r="O86" s="158"/>
      <c r="P86" s="158"/>
      <c r="Q86" s="158"/>
      <c r="R86" s="158"/>
      <c r="S86" s="158"/>
      <c r="T86" s="158"/>
      <c r="U86" s="158"/>
      <c r="V86" s="158"/>
      <c r="W86" s="158"/>
      <c r="X86" s="158"/>
      <c r="Y86" s="158"/>
      <c r="Z86" s="158"/>
      <c r="AA86" s="15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row>
    <row r="87" spans="1:67" x14ac:dyDescent="0.25">
      <c r="A87" s="78"/>
      <c r="B87" s="81"/>
      <c r="C87" s="78"/>
      <c r="D87" s="78"/>
      <c r="E87" s="78"/>
      <c r="F87" s="78"/>
      <c r="G87" s="78"/>
      <c r="H87" s="78"/>
      <c r="I87" s="78"/>
      <c r="J87" s="78"/>
      <c r="K87" s="158"/>
      <c r="L87" s="158"/>
      <c r="M87" s="158"/>
      <c r="N87" s="158"/>
      <c r="O87" s="158"/>
      <c r="P87" s="158"/>
      <c r="Q87" s="158"/>
      <c r="R87" s="158"/>
      <c r="S87" s="158"/>
      <c r="T87" s="158"/>
      <c r="U87" s="158"/>
      <c r="V87" s="158"/>
      <c r="W87" s="158"/>
      <c r="X87" s="158"/>
      <c r="Y87" s="158"/>
      <c r="Z87" s="158"/>
      <c r="AA87" s="15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c r="BO87" s="78"/>
    </row>
    <row r="88" spans="1:67" x14ac:dyDescent="0.25">
      <c r="A88" s="78"/>
      <c r="B88" s="81"/>
      <c r="C88" s="78"/>
      <c r="D88" s="78"/>
      <c r="E88" s="78"/>
      <c r="F88" s="78"/>
      <c r="G88" s="78"/>
      <c r="H88" s="78"/>
      <c r="I88" s="78"/>
      <c r="J88" s="78"/>
      <c r="K88" s="158"/>
      <c r="L88" s="158"/>
      <c r="M88" s="158"/>
      <c r="N88" s="158"/>
      <c r="O88" s="158"/>
      <c r="P88" s="158"/>
      <c r="Q88" s="158"/>
      <c r="R88" s="158"/>
      <c r="S88" s="158"/>
      <c r="T88" s="158"/>
      <c r="U88" s="158"/>
      <c r="V88" s="158"/>
      <c r="W88" s="158"/>
      <c r="X88" s="158"/>
      <c r="Y88" s="158"/>
      <c r="Z88" s="158"/>
      <c r="AA88" s="15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c r="BD88" s="78"/>
      <c r="BE88" s="78"/>
      <c r="BF88" s="78"/>
      <c r="BG88" s="78"/>
      <c r="BH88" s="78"/>
      <c r="BI88" s="78"/>
      <c r="BJ88" s="78"/>
      <c r="BK88" s="78"/>
      <c r="BL88" s="78"/>
      <c r="BM88" s="78"/>
      <c r="BN88" s="78"/>
      <c r="BO88" s="78"/>
    </row>
    <row r="89" spans="1:67" x14ac:dyDescent="0.25">
      <c r="A89" s="78"/>
      <c r="B89" s="81"/>
      <c r="C89" s="78"/>
      <c r="D89" s="78"/>
      <c r="E89" s="78"/>
      <c r="F89" s="78"/>
      <c r="G89" s="78"/>
      <c r="H89" s="78"/>
      <c r="I89" s="78"/>
      <c r="J89" s="78"/>
      <c r="K89" s="158"/>
      <c r="L89" s="158"/>
      <c r="M89" s="158"/>
      <c r="N89" s="158"/>
      <c r="O89" s="158"/>
      <c r="P89" s="158"/>
      <c r="Q89" s="158"/>
      <c r="R89" s="158"/>
      <c r="S89" s="158"/>
      <c r="T89" s="158"/>
      <c r="U89" s="158"/>
      <c r="V89" s="158"/>
      <c r="W89" s="158"/>
      <c r="X89" s="158"/>
      <c r="Y89" s="158"/>
      <c r="Z89" s="158"/>
      <c r="AA89" s="15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78"/>
      <c r="BL89" s="78"/>
      <c r="BM89" s="78"/>
      <c r="BN89" s="78"/>
      <c r="BO89" s="78"/>
    </row>
    <row r="90" spans="1:67" x14ac:dyDescent="0.25">
      <c r="A90" s="78"/>
      <c r="B90" s="81"/>
      <c r="C90" s="78"/>
      <c r="D90" s="78"/>
      <c r="E90" s="78"/>
      <c r="F90" s="78"/>
      <c r="G90" s="78"/>
      <c r="H90" s="78"/>
      <c r="I90" s="78"/>
      <c r="J90" s="78"/>
      <c r="K90" s="158"/>
      <c r="L90" s="158"/>
      <c r="M90" s="158"/>
      <c r="N90" s="158"/>
      <c r="O90" s="158"/>
      <c r="P90" s="158"/>
      <c r="Q90" s="158"/>
      <c r="R90" s="158"/>
      <c r="S90" s="158"/>
      <c r="T90" s="158"/>
      <c r="U90" s="158"/>
      <c r="V90" s="158"/>
      <c r="W90" s="158"/>
      <c r="X90" s="158"/>
      <c r="Y90" s="158"/>
      <c r="Z90" s="158"/>
      <c r="AA90" s="15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c r="BO90" s="78"/>
    </row>
    <row r="91" spans="1:67" x14ac:dyDescent="0.25">
      <c r="A91" s="78"/>
      <c r="B91" s="81"/>
      <c r="C91" s="78"/>
      <c r="D91" s="78"/>
      <c r="E91" s="78"/>
      <c r="F91" s="78"/>
      <c r="G91" s="78"/>
      <c r="H91" s="78"/>
      <c r="I91" s="78"/>
      <c r="J91" s="78"/>
      <c r="K91" s="158"/>
      <c r="L91" s="158"/>
      <c r="M91" s="158"/>
      <c r="N91" s="158"/>
      <c r="O91" s="158"/>
      <c r="P91" s="158"/>
      <c r="Q91" s="158"/>
      <c r="R91" s="158"/>
      <c r="S91" s="158"/>
      <c r="T91" s="158"/>
      <c r="U91" s="158"/>
      <c r="V91" s="158"/>
      <c r="W91" s="158"/>
      <c r="X91" s="158"/>
      <c r="Y91" s="158"/>
      <c r="Z91" s="158"/>
      <c r="AA91" s="15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c r="BM91" s="78"/>
      <c r="BN91" s="78"/>
      <c r="BO91" s="78"/>
    </row>
    <row r="92" spans="1:67" x14ac:dyDescent="0.25">
      <c r="A92" s="78"/>
      <c r="B92" s="81"/>
      <c r="C92" s="78"/>
      <c r="D92" s="78"/>
      <c r="E92" s="78"/>
      <c r="F92" s="78"/>
      <c r="G92" s="78"/>
      <c r="H92" s="78"/>
      <c r="I92" s="78"/>
      <c r="J92" s="78"/>
      <c r="K92" s="158"/>
      <c r="L92" s="158"/>
      <c r="M92" s="158"/>
      <c r="N92" s="158"/>
      <c r="O92" s="158"/>
      <c r="P92" s="158"/>
      <c r="Q92" s="158"/>
      <c r="R92" s="158"/>
      <c r="S92" s="158"/>
      <c r="T92" s="158"/>
      <c r="U92" s="158"/>
      <c r="V92" s="158"/>
      <c r="W92" s="158"/>
      <c r="X92" s="158"/>
      <c r="Y92" s="158"/>
      <c r="Z92" s="158"/>
      <c r="AA92" s="15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8"/>
      <c r="BM92" s="78"/>
      <c r="BN92" s="78"/>
      <c r="BO92" s="78"/>
    </row>
    <row r="93" spans="1:67" x14ac:dyDescent="0.25">
      <c r="A93" s="78"/>
      <c r="B93" s="81"/>
      <c r="C93" s="78"/>
      <c r="D93" s="78"/>
      <c r="E93" s="78"/>
      <c r="F93" s="78"/>
      <c r="G93" s="78"/>
      <c r="H93" s="78"/>
      <c r="I93" s="78"/>
      <c r="J93" s="78"/>
      <c r="K93" s="158"/>
      <c r="L93" s="158"/>
      <c r="M93" s="158"/>
      <c r="N93" s="158"/>
      <c r="O93" s="158"/>
      <c r="P93" s="158"/>
      <c r="Q93" s="158"/>
      <c r="R93" s="158"/>
      <c r="S93" s="158"/>
      <c r="T93" s="158"/>
      <c r="U93" s="158"/>
      <c r="V93" s="158"/>
      <c r="W93" s="158"/>
      <c r="X93" s="158"/>
      <c r="Y93" s="158"/>
      <c r="Z93" s="158"/>
      <c r="AA93" s="15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c r="BL93" s="78"/>
      <c r="BM93" s="78"/>
      <c r="BN93" s="78"/>
      <c r="BO93" s="78"/>
    </row>
    <row r="94" spans="1:67" x14ac:dyDescent="0.25">
      <c r="A94" s="78"/>
      <c r="B94" s="81"/>
      <c r="C94" s="78"/>
      <c r="D94" s="78"/>
      <c r="E94" s="78"/>
      <c r="F94" s="78"/>
      <c r="G94" s="78"/>
      <c r="H94" s="78"/>
      <c r="I94" s="78"/>
      <c r="J94" s="78"/>
      <c r="K94" s="158"/>
      <c r="L94" s="158"/>
      <c r="M94" s="158"/>
      <c r="N94" s="158"/>
      <c r="O94" s="158"/>
      <c r="P94" s="158"/>
      <c r="Q94" s="158"/>
      <c r="R94" s="158"/>
      <c r="S94" s="158"/>
      <c r="T94" s="158"/>
      <c r="U94" s="158"/>
      <c r="V94" s="158"/>
      <c r="W94" s="158"/>
      <c r="X94" s="158"/>
      <c r="Y94" s="158"/>
      <c r="Z94" s="158"/>
      <c r="AA94" s="15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c r="BO94" s="78"/>
    </row>
    <row r="95" spans="1:67" x14ac:dyDescent="0.25">
      <c r="A95" s="78"/>
      <c r="B95" s="81"/>
      <c r="C95" s="78"/>
      <c r="D95" s="78"/>
      <c r="E95" s="78"/>
      <c r="F95" s="78"/>
      <c r="G95" s="78"/>
      <c r="H95" s="78"/>
      <c r="I95" s="78"/>
      <c r="J95" s="78"/>
      <c r="K95" s="158"/>
      <c r="L95" s="158"/>
      <c r="M95" s="158"/>
      <c r="N95" s="158"/>
      <c r="O95" s="158"/>
      <c r="P95" s="158"/>
      <c r="Q95" s="158"/>
      <c r="R95" s="158"/>
      <c r="S95" s="158"/>
      <c r="T95" s="158"/>
      <c r="U95" s="158"/>
      <c r="V95" s="158"/>
      <c r="W95" s="158"/>
      <c r="X95" s="158"/>
      <c r="Y95" s="158"/>
      <c r="Z95" s="158"/>
      <c r="AA95" s="15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row>
    <row r="96" spans="1:67" x14ac:dyDescent="0.25">
      <c r="A96" s="78"/>
      <c r="B96" s="81"/>
      <c r="C96" s="78"/>
      <c r="D96" s="78"/>
      <c r="E96" s="78"/>
      <c r="F96" s="78"/>
      <c r="G96" s="78"/>
      <c r="H96" s="78"/>
      <c r="I96" s="78"/>
      <c r="J96" s="78"/>
      <c r="K96" s="158"/>
      <c r="L96" s="158"/>
      <c r="M96" s="158"/>
      <c r="N96" s="158"/>
      <c r="O96" s="158"/>
      <c r="P96" s="158"/>
      <c r="Q96" s="158"/>
      <c r="R96" s="158"/>
      <c r="S96" s="158"/>
      <c r="T96" s="158"/>
      <c r="U96" s="158"/>
      <c r="V96" s="158"/>
      <c r="W96" s="158"/>
      <c r="X96" s="158"/>
      <c r="Y96" s="158"/>
      <c r="Z96" s="158"/>
      <c r="AA96" s="15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row>
    <row r="97" spans="1:67" x14ac:dyDescent="0.25">
      <c r="A97" s="78"/>
      <c r="B97" s="81"/>
      <c r="C97" s="78"/>
      <c r="D97" s="78"/>
      <c r="E97" s="78"/>
      <c r="F97" s="78"/>
      <c r="G97" s="78"/>
      <c r="H97" s="78"/>
      <c r="I97" s="78"/>
      <c r="J97" s="78"/>
      <c r="K97" s="158"/>
      <c r="L97" s="158"/>
      <c r="M97" s="158"/>
      <c r="N97" s="158"/>
      <c r="O97" s="158"/>
      <c r="P97" s="158"/>
      <c r="Q97" s="158"/>
      <c r="R97" s="158"/>
      <c r="S97" s="158"/>
      <c r="T97" s="158"/>
      <c r="U97" s="158"/>
      <c r="V97" s="158"/>
      <c r="W97" s="158"/>
      <c r="X97" s="158"/>
      <c r="Y97" s="158"/>
      <c r="Z97" s="158"/>
      <c r="AA97" s="15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row>
    <row r="98" spans="1:67" x14ac:dyDescent="0.25">
      <c r="A98" s="78"/>
      <c r="B98" s="81"/>
      <c r="C98" s="78"/>
      <c r="D98" s="78"/>
      <c r="E98" s="78"/>
      <c r="F98" s="78"/>
      <c r="G98" s="78"/>
      <c r="H98" s="78"/>
      <c r="I98" s="78"/>
      <c r="J98" s="78"/>
      <c r="K98" s="158"/>
      <c r="L98" s="158"/>
      <c r="M98" s="158"/>
      <c r="N98" s="158"/>
      <c r="O98" s="158"/>
      <c r="P98" s="158"/>
      <c r="Q98" s="158"/>
      <c r="R98" s="158"/>
      <c r="S98" s="158"/>
      <c r="T98" s="158"/>
      <c r="U98" s="158"/>
      <c r="V98" s="158"/>
      <c r="W98" s="158"/>
      <c r="X98" s="158"/>
      <c r="Y98" s="158"/>
      <c r="Z98" s="158"/>
      <c r="AA98" s="15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row>
    <row r="99" spans="1:67" x14ac:dyDescent="0.25">
      <c r="A99" s="78"/>
      <c r="B99" s="81"/>
      <c r="C99" s="78"/>
      <c r="D99" s="78"/>
      <c r="E99" s="78"/>
      <c r="F99" s="78"/>
      <c r="G99" s="78"/>
      <c r="H99" s="78"/>
      <c r="I99" s="78"/>
      <c r="J99" s="78"/>
      <c r="K99" s="158"/>
      <c r="L99" s="158"/>
      <c r="M99" s="158"/>
      <c r="N99" s="158"/>
      <c r="O99" s="158"/>
      <c r="P99" s="158"/>
      <c r="Q99" s="158"/>
      <c r="R99" s="158"/>
      <c r="S99" s="158"/>
      <c r="T99" s="158"/>
      <c r="U99" s="158"/>
      <c r="V99" s="158"/>
      <c r="W99" s="158"/>
      <c r="X99" s="158"/>
      <c r="Y99" s="158"/>
      <c r="Z99" s="158"/>
      <c r="AA99" s="15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row>
    <row r="100" spans="1:67" x14ac:dyDescent="0.25">
      <c r="A100" s="78"/>
      <c r="B100" s="81"/>
      <c r="C100" s="78"/>
      <c r="D100" s="78"/>
      <c r="E100" s="78"/>
      <c r="F100" s="78"/>
      <c r="G100" s="78"/>
      <c r="H100" s="78"/>
      <c r="I100" s="78"/>
      <c r="J100" s="78"/>
      <c r="K100" s="158"/>
      <c r="L100" s="158"/>
      <c r="M100" s="158"/>
      <c r="N100" s="158"/>
      <c r="O100" s="158"/>
      <c r="P100" s="158"/>
      <c r="Q100" s="158"/>
      <c r="R100" s="158"/>
      <c r="S100" s="158"/>
      <c r="T100" s="158"/>
      <c r="U100" s="158"/>
      <c r="V100" s="158"/>
      <c r="W100" s="158"/>
      <c r="X100" s="158"/>
      <c r="Y100" s="158"/>
      <c r="Z100" s="158"/>
      <c r="AA100" s="15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row>
    <row r="101" spans="1:67" x14ac:dyDescent="0.25">
      <c r="A101" s="78"/>
      <c r="B101" s="81"/>
      <c r="C101" s="78"/>
      <c r="D101" s="78"/>
      <c r="E101" s="78"/>
      <c r="F101" s="78"/>
      <c r="G101" s="78"/>
      <c r="H101" s="78"/>
      <c r="I101" s="78"/>
      <c r="J101" s="78"/>
      <c r="K101" s="158"/>
      <c r="L101" s="158"/>
      <c r="M101" s="158"/>
      <c r="N101" s="158"/>
      <c r="O101" s="158"/>
      <c r="P101" s="158"/>
      <c r="Q101" s="158"/>
      <c r="R101" s="158"/>
      <c r="S101" s="158"/>
      <c r="T101" s="158"/>
      <c r="U101" s="158"/>
      <c r="V101" s="158"/>
      <c r="W101" s="158"/>
      <c r="X101" s="158"/>
      <c r="Y101" s="158"/>
      <c r="Z101" s="158"/>
      <c r="AA101" s="15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row>
    <row r="102" spans="1:67" x14ac:dyDescent="0.25">
      <c r="A102" s="78"/>
      <c r="B102" s="81"/>
      <c r="C102" s="78"/>
      <c r="D102" s="78"/>
      <c r="E102" s="78"/>
      <c r="F102" s="78"/>
      <c r="G102" s="78"/>
      <c r="H102" s="78"/>
      <c r="I102" s="78"/>
      <c r="J102" s="78"/>
      <c r="K102" s="158"/>
      <c r="L102" s="158"/>
      <c r="M102" s="158"/>
      <c r="N102" s="158"/>
      <c r="O102" s="158"/>
      <c r="P102" s="158"/>
      <c r="Q102" s="158"/>
      <c r="R102" s="158"/>
      <c r="S102" s="158"/>
      <c r="T102" s="158"/>
      <c r="U102" s="158"/>
      <c r="V102" s="158"/>
      <c r="W102" s="158"/>
      <c r="X102" s="158"/>
      <c r="Y102" s="158"/>
      <c r="Z102" s="158"/>
      <c r="AA102" s="15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row>
    <row r="103" spans="1:67" x14ac:dyDescent="0.25">
      <c r="A103" s="78"/>
      <c r="B103" s="81"/>
      <c r="C103" s="78"/>
      <c r="D103" s="78"/>
      <c r="E103" s="78"/>
      <c r="F103" s="78"/>
      <c r="G103" s="78"/>
      <c r="H103" s="78"/>
      <c r="I103" s="78"/>
      <c r="J103" s="78"/>
      <c r="K103" s="158"/>
      <c r="L103" s="158"/>
      <c r="M103" s="158"/>
      <c r="N103" s="158"/>
      <c r="O103" s="158"/>
      <c r="P103" s="158"/>
      <c r="Q103" s="158"/>
      <c r="R103" s="158"/>
      <c r="S103" s="158"/>
      <c r="T103" s="158"/>
      <c r="U103" s="158"/>
      <c r="V103" s="158"/>
      <c r="W103" s="158"/>
      <c r="X103" s="158"/>
      <c r="Y103" s="158"/>
      <c r="Z103" s="158"/>
      <c r="AA103" s="15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row>
    <row r="104" spans="1:67" x14ac:dyDescent="0.25">
      <c r="A104" s="78"/>
      <c r="B104" s="81"/>
      <c r="C104" s="78"/>
      <c r="D104" s="78"/>
      <c r="E104" s="78"/>
      <c r="F104" s="78"/>
      <c r="G104" s="78"/>
      <c r="H104" s="78"/>
      <c r="I104" s="78"/>
      <c r="J104" s="78"/>
      <c r="K104" s="158"/>
      <c r="L104" s="158"/>
      <c r="M104" s="158"/>
      <c r="N104" s="158"/>
      <c r="O104" s="158"/>
      <c r="P104" s="158"/>
      <c r="Q104" s="158"/>
      <c r="R104" s="158"/>
      <c r="S104" s="158"/>
      <c r="T104" s="158"/>
      <c r="U104" s="158"/>
      <c r="V104" s="158"/>
      <c r="W104" s="158"/>
      <c r="X104" s="158"/>
      <c r="Y104" s="158"/>
      <c r="Z104" s="158"/>
      <c r="AA104" s="15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row>
    <row r="105" spans="1:67" x14ac:dyDescent="0.25">
      <c r="A105" s="78"/>
      <c r="B105" s="81"/>
      <c r="C105" s="78"/>
      <c r="D105" s="78"/>
      <c r="E105" s="78"/>
      <c r="F105" s="78"/>
      <c r="G105" s="78"/>
      <c r="H105" s="78"/>
      <c r="I105" s="78"/>
      <c r="J105" s="78"/>
      <c r="K105" s="158"/>
      <c r="L105" s="158"/>
      <c r="M105" s="158"/>
      <c r="N105" s="158"/>
      <c r="O105" s="158"/>
      <c r="P105" s="158"/>
      <c r="Q105" s="158"/>
      <c r="R105" s="158"/>
      <c r="S105" s="158"/>
      <c r="T105" s="158"/>
      <c r="U105" s="158"/>
      <c r="V105" s="158"/>
      <c r="W105" s="158"/>
      <c r="X105" s="158"/>
      <c r="Y105" s="158"/>
      <c r="Z105" s="158"/>
      <c r="AA105" s="15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row>
    <row r="106" spans="1:67" x14ac:dyDescent="0.25">
      <c r="A106" s="78"/>
      <c r="B106" s="81"/>
      <c r="C106" s="78"/>
      <c r="D106" s="78"/>
      <c r="E106" s="78"/>
      <c r="F106" s="78"/>
      <c r="G106" s="78"/>
      <c r="H106" s="78"/>
      <c r="I106" s="78"/>
      <c r="J106" s="78"/>
      <c r="K106" s="158"/>
      <c r="L106" s="158"/>
      <c r="M106" s="158"/>
      <c r="N106" s="158"/>
      <c r="O106" s="158"/>
      <c r="P106" s="158"/>
      <c r="Q106" s="158"/>
      <c r="R106" s="158"/>
      <c r="S106" s="158"/>
      <c r="T106" s="158"/>
      <c r="U106" s="158"/>
      <c r="V106" s="158"/>
      <c r="W106" s="158"/>
      <c r="X106" s="158"/>
      <c r="Y106" s="158"/>
      <c r="Z106" s="158"/>
      <c r="AA106" s="15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row>
    <row r="107" spans="1:67" x14ac:dyDescent="0.25">
      <c r="A107" s="78"/>
      <c r="B107" s="81"/>
      <c r="C107" s="78"/>
      <c r="D107" s="78"/>
      <c r="E107" s="78"/>
      <c r="F107" s="78"/>
      <c r="G107" s="78"/>
      <c r="H107" s="78"/>
      <c r="I107" s="78"/>
      <c r="J107" s="78"/>
      <c r="K107" s="158"/>
      <c r="L107" s="158"/>
      <c r="M107" s="158"/>
      <c r="N107" s="158"/>
      <c r="O107" s="158"/>
      <c r="P107" s="158"/>
      <c r="Q107" s="158"/>
      <c r="R107" s="158"/>
      <c r="S107" s="158"/>
      <c r="T107" s="158"/>
      <c r="U107" s="158"/>
      <c r="V107" s="158"/>
      <c r="W107" s="158"/>
      <c r="X107" s="158"/>
      <c r="Y107" s="158"/>
      <c r="Z107" s="158"/>
      <c r="AA107" s="15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row>
    <row r="108" spans="1:67" x14ac:dyDescent="0.25">
      <c r="A108" s="78"/>
      <c r="B108" s="81"/>
      <c r="C108" s="78"/>
      <c r="D108" s="78"/>
      <c r="E108" s="78"/>
      <c r="F108" s="78"/>
      <c r="G108" s="78"/>
      <c r="H108" s="78"/>
      <c r="I108" s="78"/>
      <c r="J108" s="78"/>
      <c r="K108" s="158"/>
      <c r="L108" s="158"/>
      <c r="M108" s="158"/>
      <c r="N108" s="158"/>
      <c r="O108" s="158"/>
      <c r="P108" s="158"/>
      <c r="Q108" s="158"/>
      <c r="R108" s="158"/>
      <c r="S108" s="158"/>
      <c r="T108" s="158"/>
      <c r="U108" s="158"/>
      <c r="V108" s="158"/>
      <c r="W108" s="158"/>
      <c r="X108" s="158"/>
      <c r="Y108" s="158"/>
      <c r="Z108" s="158"/>
      <c r="AA108" s="15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c r="BO108" s="78"/>
    </row>
    <row r="109" spans="1:67" x14ac:dyDescent="0.25">
      <c r="A109" s="78"/>
      <c r="B109" s="81"/>
      <c r="C109" s="78"/>
      <c r="D109" s="78"/>
      <c r="E109" s="78"/>
      <c r="F109" s="78"/>
      <c r="G109" s="78"/>
      <c r="H109" s="78"/>
      <c r="I109" s="78"/>
      <c r="J109" s="78"/>
      <c r="K109" s="158"/>
      <c r="L109" s="158"/>
      <c r="M109" s="158"/>
      <c r="N109" s="158"/>
      <c r="O109" s="158"/>
      <c r="P109" s="158"/>
      <c r="Q109" s="158"/>
      <c r="R109" s="158"/>
      <c r="S109" s="158"/>
      <c r="T109" s="158"/>
      <c r="U109" s="158"/>
      <c r="V109" s="158"/>
      <c r="W109" s="158"/>
      <c r="X109" s="158"/>
      <c r="Y109" s="158"/>
      <c r="Z109" s="158"/>
      <c r="AA109" s="15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row>
    <row r="110" spans="1:67" x14ac:dyDescent="0.25">
      <c r="A110" s="78"/>
      <c r="B110" s="81"/>
      <c r="C110" s="78"/>
      <c r="D110" s="78"/>
      <c r="E110" s="78"/>
      <c r="F110" s="78"/>
      <c r="G110" s="78"/>
      <c r="H110" s="78"/>
      <c r="I110" s="78"/>
      <c r="J110" s="78"/>
      <c r="K110" s="158"/>
      <c r="L110" s="158"/>
      <c r="M110" s="158"/>
      <c r="N110" s="158"/>
      <c r="O110" s="158"/>
      <c r="P110" s="158"/>
      <c r="Q110" s="158"/>
      <c r="R110" s="158"/>
      <c r="S110" s="158"/>
      <c r="T110" s="158"/>
      <c r="U110" s="158"/>
      <c r="V110" s="158"/>
      <c r="W110" s="158"/>
      <c r="X110" s="158"/>
      <c r="Y110" s="158"/>
      <c r="Z110" s="158"/>
      <c r="AA110" s="15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row>
    <row r="111" spans="1:67" x14ac:dyDescent="0.25">
      <c r="A111" s="78"/>
      <c r="B111" s="81"/>
      <c r="C111" s="78"/>
      <c r="D111" s="78"/>
      <c r="E111" s="78"/>
      <c r="F111" s="78"/>
      <c r="G111" s="78"/>
      <c r="H111" s="78"/>
      <c r="I111" s="78"/>
      <c r="J111" s="78"/>
      <c r="K111" s="158"/>
      <c r="L111" s="158"/>
      <c r="M111" s="158"/>
      <c r="N111" s="158"/>
      <c r="O111" s="158"/>
      <c r="P111" s="158"/>
      <c r="Q111" s="158"/>
      <c r="R111" s="158"/>
      <c r="S111" s="158"/>
      <c r="T111" s="158"/>
      <c r="U111" s="158"/>
      <c r="V111" s="158"/>
      <c r="W111" s="158"/>
      <c r="X111" s="158"/>
      <c r="Y111" s="158"/>
      <c r="Z111" s="158"/>
      <c r="AA111" s="15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c r="BO111" s="78"/>
    </row>
    <row r="112" spans="1:67" x14ac:dyDescent="0.25">
      <c r="A112" s="78"/>
      <c r="B112" s="81"/>
      <c r="C112" s="78"/>
      <c r="D112" s="78"/>
      <c r="E112" s="78"/>
      <c r="F112" s="78"/>
      <c r="G112" s="78"/>
      <c r="H112" s="78"/>
      <c r="I112" s="78"/>
      <c r="J112" s="78"/>
      <c r="K112" s="158"/>
      <c r="L112" s="158"/>
      <c r="M112" s="158"/>
      <c r="N112" s="158"/>
      <c r="O112" s="158"/>
      <c r="P112" s="158"/>
      <c r="Q112" s="158"/>
      <c r="R112" s="158"/>
      <c r="S112" s="158"/>
      <c r="T112" s="158"/>
      <c r="U112" s="158"/>
      <c r="V112" s="158"/>
      <c r="W112" s="158"/>
      <c r="X112" s="158"/>
      <c r="Y112" s="158"/>
      <c r="Z112" s="158"/>
      <c r="AA112" s="15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row>
    <row r="113" spans="1:67" x14ac:dyDescent="0.25">
      <c r="A113" s="78"/>
      <c r="B113" s="81"/>
      <c r="C113" s="78"/>
      <c r="D113" s="78"/>
      <c r="E113" s="78"/>
      <c r="F113" s="78"/>
      <c r="G113" s="78"/>
      <c r="H113" s="78"/>
      <c r="I113" s="78"/>
      <c r="J113" s="78"/>
      <c r="K113" s="158"/>
      <c r="L113" s="158"/>
      <c r="M113" s="158"/>
      <c r="N113" s="158"/>
      <c r="O113" s="158"/>
      <c r="P113" s="158"/>
      <c r="Q113" s="158"/>
      <c r="R113" s="158"/>
      <c r="S113" s="158"/>
      <c r="T113" s="158"/>
      <c r="U113" s="158"/>
      <c r="V113" s="158"/>
      <c r="W113" s="158"/>
      <c r="X113" s="158"/>
      <c r="Y113" s="158"/>
      <c r="Z113" s="158"/>
      <c r="AA113" s="15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row>
    <row r="114" spans="1:67" x14ac:dyDescent="0.25">
      <c r="A114" s="78"/>
      <c r="B114" s="81"/>
      <c r="C114" s="78"/>
      <c r="D114" s="78"/>
      <c r="E114" s="78"/>
      <c r="F114" s="78"/>
      <c r="G114" s="78"/>
      <c r="H114" s="78"/>
      <c r="I114" s="78"/>
      <c r="J114" s="78"/>
      <c r="K114" s="158"/>
      <c r="L114" s="158"/>
      <c r="M114" s="158"/>
      <c r="N114" s="158"/>
      <c r="O114" s="158"/>
      <c r="P114" s="158"/>
      <c r="Q114" s="158"/>
      <c r="R114" s="158"/>
      <c r="S114" s="158"/>
      <c r="T114" s="158"/>
      <c r="U114" s="158"/>
      <c r="V114" s="158"/>
      <c r="W114" s="158"/>
      <c r="X114" s="158"/>
      <c r="Y114" s="158"/>
      <c r="Z114" s="158"/>
      <c r="AA114" s="15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row>
    <row r="115" spans="1:67" x14ac:dyDescent="0.25">
      <c r="A115" s="78"/>
      <c r="B115" s="81"/>
      <c r="C115" s="78"/>
      <c r="D115" s="78"/>
      <c r="E115" s="78"/>
      <c r="F115" s="78"/>
      <c r="G115" s="78"/>
      <c r="H115" s="78"/>
      <c r="I115" s="78"/>
      <c r="J115" s="78"/>
      <c r="K115" s="158"/>
      <c r="L115" s="158"/>
      <c r="M115" s="158"/>
      <c r="N115" s="158"/>
      <c r="O115" s="158"/>
      <c r="P115" s="158"/>
      <c r="Q115" s="158"/>
      <c r="R115" s="158"/>
      <c r="S115" s="158"/>
      <c r="T115" s="158"/>
      <c r="U115" s="158"/>
      <c r="V115" s="158"/>
      <c r="W115" s="158"/>
      <c r="X115" s="158"/>
      <c r="Y115" s="158"/>
      <c r="Z115" s="158"/>
      <c r="AA115" s="15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row>
    <row r="116" spans="1:67" x14ac:dyDescent="0.25">
      <c r="A116" s="78"/>
      <c r="B116" s="81"/>
      <c r="C116" s="78"/>
      <c r="D116" s="78"/>
      <c r="E116" s="78"/>
      <c r="F116" s="78"/>
      <c r="G116" s="78"/>
      <c r="H116" s="78"/>
      <c r="I116" s="78"/>
      <c r="J116" s="78"/>
      <c r="K116" s="158"/>
      <c r="L116" s="158"/>
      <c r="M116" s="158"/>
      <c r="N116" s="158"/>
      <c r="O116" s="158"/>
      <c r="P116" s="158"/>
      <c r="Q116" s="158"/>
      <c r="R116" s="158"/>
      <c r="S116" s="158"/>
      <c r="T116" s="158"/>
      <c r="U116" s="158"/>
      <c r="V116" s="158"/>
      <c r="W116" s="158"/>
      <c r="X116" s="158"/>
      <c r="Y116" s="158"/>
      <c r="Z116" s="158"/>
      <c r="AA116" s="15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row>
    <row r="117" spans="1:67" x14ac:dyDescent="0.25">
      <c r="A117" s="78"/>
      <c r="B117" s="81"/>
      <c r="C117" s="78"/>
      <c r="D117" s="78"/>
      <c r="E117" s="78"/>
      <c r="F117" s="78"/>
      <c r="G117" s="78"/>
      <c r="H117" s="78"/>
      <c r="I117" s="78"/>
      <c r="J117" s="78"/>
      <c r="K117" s="158"/>
      <c r="L117" s="158"/>
      <c r="M117" s="158"/>
      <c r="N117" s="158"/>
      <c r="O117" s="158"/>
      <c r="P117" s="158"/>
      <c r="Q117" s="158"/>
      <c r="R117" s="158"/>
      <c r="S117" s="158"/>
      <c r="T117" s="158"/>
      <c r="U117" s="158"/>
      <c r="V117" s="158"/>
      <c r="W117" s="158"/>
      <c r="X117" s="158"/>
      <c r="Y117" s="158"/>
      <c r="Z117" s="158"/>
      <c r="AA117" s="15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row>
    <row r="118" spans="1:67" x14ac:dyDescent="0.25">
      <c r="A118" s="78"/>
      <c r="B118" s="81"/>
      <c r="C118" s="78"/>
      <c r="D118" s="78"/>
      <c r="E118" s="78"/>
      <c r="F118" s="78"/>
      <c r="G118" s="78"/>
      <c r="H118" s="78"/>
      <c r="I118" s="78"/>
      <c r="J118" s="78"/>
      <c r="K118" s="158"/>
      <c r="L118" s="158"/>
      <c r="M118" s="158"/>
      <c r="N118" s="158"/>
      <c r="O118" s="158"/>
      <c r="P118" s="158"/>
      <c r="Q118" s="158"/>
      <c r="R118" s="158"/>
      <c r="S118" s="158"/>
      <c r="T118" s="158"/>
      <c r="U118" s="158"/>
      <c r="V118" s="158"/>
      <c r="W118" s="158"/>
      <c r="X118" s="158"/>
      <c r="Y118" s="158"/>
      <c r="Z118" s="158"/>
      <c r="AA118" s="15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row>
    <row r="119" spans="1:67" x14ac:dyDescent="0.25">
      <c r="A119" s="78"/>
      <c r="B119" s="81"/>
      <c r="C119" s="78"/>
      <c r="D119" s="78"/>
      <c r="E119" s="78"/>
      <c r="F119" s="78"/>
      <c r="G119" s="78"/>
      <c r="H119" s="78"/>
      <c r="I119" s="78"/>
      <c r="J119" s="78"/>
      <c r="K119" s="158"/>
      <c r="L119" s="158"/>
      <c r="M119" s="158"/>
      <c r="N119" s="158"/>
      <c r="O119" s="158"/>
      <c r="P119" s="158"/>
      <c r="Q119" s="158"/>
      <c r="R119" s="158"/>
      <c r="S119" s="158"/>
      <c r="T119" s="158"/>
      <c r="U119" s="158"/>
      <c r="V119" s="158"/>
      <c r="W119" s="158"/>
      <c r="X119" s="158"/>
      <c r="Y119" s="158"/>
      <c r="Z119" s="158"/>
      <c r="AA119" s="15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c r="BO119" s="78"/>
    </row>
    <row r="120" spans="1:67" x14ac:dyDescent="0.25">
      <c r="A120" s="78"/>
      <c r="B120" s="81"/>
      <c r="C120" s="78"/>
      <c r="D120" s="78"/>
      <c r="E120" s="78"/>
      <c r="F120" s="78"/>
      <c r="G120" s="78"/>
      <c r="H120" s="78"/>
      <c r="I120" s="78"/>
      <c r="J120" s="78"/>
      <c r="K120" s="158"/>
      <c r="L120" s="158"/>
      <c r="M120" s="158"/>
      <c r="N120" s="158"/>
      <c r="O120" s="158"/>
      <c r="P120" s="158"/>
      <c r="Q120" s="158"/>
      <c r="R120" s="158"/>
      <c r="S120" s="158"/>
      <c r="T120" s="158"/>
      <c r="U120" s="158"/>
      <c r="V120" s="158"/>
      <c r="W120" s="158"/>
      <c r="X120" s="158"/>
      <c r="Y120" s="158"/>
      <c r="Z120" s="158"/>
      <c r="AA120" s="15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row>
    <row r="121" spans="1:67" x14ac:dyDescent="0.25">
      <c r="A121" s="78"/>
      <c r="B121" s="81"/>
      <c r="C121" s="78"/>
      <c r="D121" s="78"/>
      <c r="E121" s="78"/>
      <c r="F121" s="78"/>
      <c r="G121" s="78"/>
      <c r="H121" s="78"/>
      <c r="I121" s="78"/>
      <c r="J121" s="78"/>
      <c r="K121" s="158"/>
      <c r="L121" s="158"/>
      <c r="M121" s="158"/>
      <c r="N121" s="158"/>
      <c r="O121" s="158"/>
      <c r="P121" s="158"/>
      <c r="Q121" s="158"/>
      <c r="R121" s="158"/>
      <c r="S121" s="158"/>
      <c r="T121" s="158"/>
      <c r="U121" s="158"/>
      <c r="V121" s="158"/>
      <c r="W121" s="158"/>
      <c r="X121" s="158"/>
      <c r="Y121" s="158"/>
      <c r="Z121" s="158"/>
      <c r="AA121" s="15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row>
    <row r="122" spans="1:67" x14ac:dyDescent="0.25">
      <c r="A122" s="78"/>
      <c r="B122" s="81"/>
      <c r="C122" s="78"/>
      <c r="D122" s="78"/>
      <c r="E122" s="78"/>
      <c r="F122" s="78"/>
      <c r="G122" s="78"/>
      <c r="H122" s="78"/>
      <c r="I122" s="78"/>
      <c r="J122" s="78"/>
      <c r="K122" s="158"/>
      <c r="L122" s="158"/>
      <c r="M122" s="158"/>
      <c r="N122" s="158"/>
      <c r="O122" s="158"/>
      <c r="P122" s="158"/>
      <c r="Q122" s="158"/>
      <c r="R122" s="158"/>
      <c r="S122" s="158"/>
      <c r="T122" s="158"/>
      <c r="U122" s="158"/>
      <c r="V122" s="158"/>
      <c r="W122" s="158"/>
      <c r="X122" s="158"/>
      <c r="Y122" s="158"/>
      <c r="Z122" s="158"/>
      <c r="AA122" s="15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row>
    <row r="123" spans="1:67" x14ac:dyDescent="0.25">
      <c r="A123" s="78"/>
      <c r="B123" s="81"/>
      <c r="C123" s="78"/>
      <c r="D123" s="78"/>
      <c r="E123" s="78"/>
      <c r="F123" s="78"/>
      <c r="G123" s="78"/>
      <c r="H123" s="78"/>
      <c r="I123" s="78"/>
      <c r="J123" s="78"/>
      <c r="K123" s="158"/>
      <c r="L123" s="158"/>
      <c r="M123" s="158"/>
      <c r="N123" s="158"/>
      <c r="O123" s="158"/>
      <c r="P123" s="158"/>
      <c r="Q123" s="158"/>
      <c r="R123" s="158"/>
      <c r="S123" s="158"/>
      <c r="T123" s="158"/>
      <c r="U123" s="158"/>
      <c r="V123" s="158"/>
      <c r="W123" s="158"/>
      <c r="X123" s="158"/>
      <c r="Y123" s="158"/>
      <c r="Z123" s="158"/>
      <c r="AA123" s="15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row>
    <row r="124" spans="1:67" x14ac:dyDescent="0.25">
      <c r="A124" s="78"/>
      <c r="B124" s="81"/>
      <c r="C124" s="78"/>
      <c r="D124" s="78"/>
      <c r="E124" s="78"/>
      <c r="F124" s="78"/>
      <c r="G124" s="78"/>
      <c r="H124" s="78"/>
      <c r="I124" s="78"/>
      <c r="J124" s="78"/>
      <c r="K124" s="158"/>
      <c r="L124" s="158"/>
      <c r="M124" s="158"/>
      <c r="N124" s="158"/>
      <c r="O124" s="158"/>
      <c r="P124" s="158"/>
      <c r="Q124" s="158"/>
      <c r="R124" s="158"/>
      <c r="S124" s="158"/>
      <c r="T124" s="158"/>
      <c r="U124" s="158"/>
      <c r="V124" s="158"/>
      <c r="W124" s="158"/>
      <c r="X124" s="158"/>
      <c r="Y124" s="158"/>
      <c r="Z124" s="158"/>
      <c r="AA124" s="15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row>
    <row r="125" spans="1:67" x14ac:dyDescent="0.25">
      <c r="A125" s="78"/>
      <c r="B125" s="81"/>
      <c r="C125" s="78"/>
      <c r="D125" s="78"/>
      <c r="E125" s="78"/>
      <c r="F125" s="78"/>
      <c r="G125" s="78"/>
      <c r="H125" s="78"/>
      <c r="I125" s="78"/>
      <c r="J125" s="78"/>
      <c r="K125" s="158"/>
      <c r="L125" s="158"/>
      <c r="M125" s="158"/>
      <c r="N125" s="158"/>
      <c r="O125" s="158"/>
      <c r="P125" s="158"/>
      <c r="Q125" s="158"/>
      <c r="R125" s="158"/>
      <c r="S125" s="158"/>
      <c r="T125" s="158"/>
      <c r="U125" s="158"/>
      <c r="V125" s="158"/>
      <c r="W125" s="158"/>
      <c r="X125" s="158"/>
      <c r="Y125" s="158"/>
      <c r="Z125" s="158"/>
      <c r="AA125" s="15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row>
    <row r="126" spans="1:67" x14ac:dyDescent="0.25">
      <c r="A126" s="78"/>
      <c r="B126" s="81"/>
      <c r="C126" s="78"/>
      <c r="D126" s="78"/>
      <c r="E126" s="78"/>
      <c r="F126" s="78"/>
      <c r="G126" s="78"/>
      <c r="H126" s="78"/>
      <c r="I126" s="78"/>
      <c r="J126" s="78"/>
      <c r="K126" s="158"/>
      <c r="L126" s="158"/>
      <c r="M126" s="158"/>
      <c r="N126" s="158"/>
      <c r="O126" s="158"/>
      <c r="P126" s="158"/>
      <c r="Q126" s="158"/>
      <c r="R126" s="158"/>
      <c r="S126" s="158"/>
      <c r="T126" s="158"/>
      <c r="U126" s="158"/>
      <c r="V126" s="158"/>
      <c r="W126" s="158"/>
      <c r="X126" s="158"/>
      <c r="Y126" s="158"/>
      <c r="Z126" s="158"/>
      <c r="AA126" s="15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row>
    <row r="127" spans="1:67" x14ac:dyDescent="0.25">
      <c r="A127" s="78"/>
      <c r="B127" s="81"/>
      <c r="C127" s="78"/>
      <c r="D127" s="78"/>
      <c r="E127" s="78"/>
      <c r="F127" s="78"/>
      <c r="G127" s="78"/>
      <c r="H127" s="78"/>
      <c r="I127" s="78"/>
      <c r="J127" s="78"/>
      <c r="K127" s="158"/>
      <c r="L127" s="158"/>
      <c r="M127" s="158"/>
      <c r="N127" s="158"/>
      <c r="O127" s="158"/>
      <c r="P127" s="158"/>
      <c r="Q127" s="158"/>
      <c r="R127" s="158"/>
      <c r="S127" s="158"/>
      <c r="T127" s="158"/>
      <c r="U127" s="158"/>
      <c r="V127" s="158"/>
      <c r="W127" s="158"/>
      <c r="X127" s="158"/>
      <c r="Y127" s="158"/>
      <c r="Z127" s="158"/>
      <c r="AA127" s="15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row>
    <row r="128" spans="1:67" x14ac:dyDescent="0.25">
      <c r="A128" s="78"/>
      <c r="B128" s="81"/>
      <c r="C128" s="78"/>
      <c r="D128" s="78"/>
      <c r="E128" s="78"/>
      <c r="F128" s="78"/>
      <c r="G128" s="78"/>
      <c r="H128" s="78"/>
      <c r="I128" s="78"/>
      <c r="J128" s="78"/>
      <c r="K128" s="158"/>
      <c r="L128" s="158"/>
      <c r="M128" s="158"/>
      <c r="N128" s="158"/>
      <c r="O128" s="158"/>
      <c r="P128" s="158"/>
      <c r="Q128" s="158"/>
      <c r="R128" s="158"/>
      <c r="S128" s="158"/>
      <c r="T128" s="158"/>
      <c r="U128" s="158"/>
      <c r="V128" s="158"/>
      <c r="W128" s="158"/>
      <c r="X128" s="158"/>
      <c r="Y128" s="158"/>
      <c r="Z128" s="158"/>
      <c r="AA128" s="15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row>
    <row r="129" spans="1:67" x14ac:dyDescent="0.25">
      <c r="A129" s="78"/>
      <c r="B129" s="81"/>
      <c r="C129" s="78"/>
      <c r="D129" s="78"/>
      <c r="E129" s="78"/>
      <c r="F129" s="78"/>
      <c r="G129" s="78"/>
      <c r="H129" s="78"/>
      <c r="I129" s="78"/>
      <c r="J129" s="78"/>
      <c r="K129" s="158"/>
      <c r="L129" s="158"/>
      <c r="M129" s="158"/>
      <c r="N129" s="158"/>
      <c r="O129" s="158"/>
      <c r="P129" s="158"/>
      <c r="Q129" s="158"/>
      <c r="R129" s="158"/>
      <c r="S129" s="158"/>
      <c r="T129" s="158"/>
      <c r="U129" s="158"/>
      <c r="V129" s="158"/>
      <c r="W129" s="158"/>
      <c r="X129" s="158"/>
      <c r="Y129" s="158"/>
      <c r="Z129" s="158"/>
      <c r="AA129" s="15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row>
    <row r="130" spans="1:67" x14ac:dyDescent="0.25">
      <c r="A130" s="78"/>
      <c r="B130" s="81"/>
      <c r="C130" s="78"/>
      <c r="D130" s="78"/>
      <c r="E130" s="78"/>
      <c r="F130" s="78"/>
      <c r="G130" s="78"/>
      <c r="H130" s="78"/>
      <c r="I130" s="78"/>
      <c r="J130" s="78"/>
      <c r="K130" s="158"/>
      <c r="L130" s="158"/>
      <c r="M130" s="158"/>
      <c r="N130" s="158"/>
      <c r="O130" s="158"/>
      <c r="P130" s="158"/>
      <c r="Q130" s="158"/>
      <c r="R130" s="158"/>
      <c r="S130" s="158"/>
      <c r="T130" s="158"/>
      <c r="U130" s="158"/>
      <c r="V130" s="158"/>
      <c r="W130" s="158"/>
      <c r="X130" s="158"/>
      <c r="Y130" s="158"/>
      <c r="Z130" s="158"/>
      <c r="AA130" s="15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row>
    <row r="131" spans="1:67" x14ac:dyDescent="0.25">
      <c r="A131" s="78"/>
      <c r="B131" s="81"/>
      <c r="C131" s="78"/>
      <c r="D131" s="78"/>
      <c r="E131" s="78"/>
      <c r="F131" s="78"/>
      <c r="G131" s="78"/>
      <c r="H131" s="78"/>
      <c r="I131" s="78"/>
      <c r="J131" s="78"/>
      <c r="K131" s="158"/>
      <c r="L131" s="158"/>
      <c r="M131" s="158"/>
      <c r="N131" s="158"/>
      <c r="O131" s="158"/>
      <c r="P131" s="158"/>
      <c r="Q131" s="158"/>
      <c r="R131" s="158"/>
      <c r="S131" s="158"/>
      <c r="T131" s="158"/>
      <c r="U131" s="158"/>
      <c r="V131" s="158"/>
      <c r="W131" s="158"/>
      <c r="X131" s="158"/>
      <c r="Y131" s="158"/>
      <c r="Z131" s="158"/>
      <c r="AA131" s="15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row>
    <row r="132" spans="1:67" x14ac:dyDescent="0.25">
      <c r="A132" s="78"/>
      <c r="B132" s="81"/>
      <c r="C132" s="78"/>
      <c r="D132" s="78"/>
      <c r="E132" s="78"/>
      <c r="F132" s="78"/>
      <c r="G132" s="78"/>
      <c r="H132" s="78"/>
      <c r="I132" s="78"/>
      <c r="J132" s="78"/>
      <c r="K132" s="158"/>
      <c r="L132" s="158"/>
      <c r="M132" s="158"/>
      <c r="N132" s="158"/>
      <c r="O132" s="158"/>
      <c r="P132" s="158"/>
      <c r="Q132" s="158"/>
      <c r="R132" s="158"/>
      <c r="S132" s="158"/>
      <c r="T132" s="158"/>
      <c r="U132" s="158"/>
      <c r="V132" s="158"/>
      <c r="W132" s="158"/>
      <c r="X132" s="158"/>
      <c r="Y132" s="158"/>
      <c r="Z132" s="158"/>
      <c r="AA132" s="15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row>
    <row r="133" spans="1:67" x14ac:dyDescent="0.25">
      <c r="A133" s="78"/>
      <c r="B133" s="81"/>
      <c r="C133" s="78"/>
      <c r="D133" s="78"/>
      <c r="E133" s="78"/>
      <c r="F133" s="78"/>
      <c r="G133" s="78"/>
      <c r="H133" s="78"/>
      <c r="I133" s="78"/>
      <c r="J133" s="78"/>
      <c r="K133" s="158"/>
      <c r="L133" s="158"/>
      <c r="M133" s="158"/>
      <c r="N133" s="158"/>
      <c r="O133" s="158"/>
      <c r="P133" s="158"/>
      <c r="Q133" s="158"/>
      <c r="R133" s="158"/>
      <c r="S133" s="158"/>
      <c r="T133" s="158"/>
      <c r="U133" s="158"/>
      <c r="V133" s="158"/>
      <c r="W133" s="158"/>
      <c r="X133" s="158"/>
      <c r="Y133" s="158"/>
      <c r="Z133" s="158"/>
      <c r="AA133" s="15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row>
    <row r="134" spans="1:67" x14ac:dyDescent="0.25">
      <c r="A134" s="78"/>
      <c r="B134" s="81"/>
      <c r="C134" s="78"/>
      <c r="D134" s="78"/>
      <c r="E134" s="78"/>
      <c r="F134" s="78"/>
      <c r="G134" s="78"/>
      <c r="H134" s="78"/>
      <c r="I134" s="78"/>
      <c r="J134" s="78"/>
      <c r="K134" s="158"/>
      <c r="L134" s="158"/>
      <c r="M134" s="158"/>
      <c r="N134" s="158"/>
      <c r="O134" s="158"/>
      <c r="P134" s="158"/>
      <c r="Q134" s="158"/>
      <c r="R134" s="158"/>
      <c r="S134" s="158"/>
      <c r="T134" s="158"/>
      <c r="U134" s="158"/>
      <c r="V134" s="158"/>
      <c r="W134" s="158"/>
      <c r="X134" s="158"/>
      <c r="Y134" s="158"/>
      <c r="Z134" s="158"/>
      <c r="AA134" s="15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row>
    <row r="135" spans="1:67" x14ac:dyDescent="0.25">
      <c r="A135" s="78"/>
      <c r="B135" s="81"/>
      <c r="C135" s="78"/>
      <c r="D135" s="78"/>
      <c r="E135" s="78"/>
      <c r="F135" s="78"/>
      <c r="G135" s="78"/>
      <c r="H135" s="78"/>
      <c r="I135" s="78"/>
      <c r="J135" s="78"/>
      <c r="K135" s="158"/>
      <c r="L135" s="158"/>
      <c r="M135" s="158"/>
      <c r="N135" s="158"/>
      <c r="O135" s="158"/>
      <c r="P135" s="158"/>
      <c r="Q135" s="158"/>
      <c r="R135" s="158"/>
      <c r="S135" s="158"/>
      <c r="T135" s="158"/>
      <c r="U135" s="158"/>
      <c r="V135" s="158"/>
      <c r="W135" s="158"/>
      <c r="X135" s="158"/>
      <c r="Y135" s="158"/>
      <c r="Z135" s="158"/>
      <c r="AA135" s="15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row>
    <row r="136" spans="1:67" x14ac:dyDescent="0.25">
      <c r="A136" s="78"/>
      <c r="B136" s="81"/>
      <c r="C136" s="78"/>
      <c r="D136" s="78"/>
      <c r="E136" s="78"/>
      <c r="F136" s="78"/>
      <c r="G136" s="78"/>
      <c r="H136" s="78"/>
      <c r="I136" s="78"/>
      <c r="J136" s="78"/>
      <c r="K136" s="158"/>
      <c r="L136" s="158"/>
      <c r="M136" s="158"/>
      <c r="N136" s="158"/>
      <c r="O136" s="158"/>
      <c r="P136" s="158"/>
      <c r="Q136" s="158"/>
      <c r="R136" s="158"/>
      <c r="S136" s="158"/>
      <c r="T136" s="158"/>
      <c r="U136" s="158"/>
      <c r="V136" s="158"/>
      <c r="W136" s="158"/>
      <c r="X136" s="158"/>
      <c r="Y136" s="158"/>
      <c r="Z136" s="158"/>
      <c r="AA136" s="158"/>
      <c r="AB136" s="78"/>
      <c r="AC136" s="78"/>
      <c r="AD136" s="78"/>
      <c r="AE136" s="78"/>
      <c r="AF136" s="78"/>
      <c r="AG136" s="78"/>
      <c r="AH136" s="78"/>
      <c r="AI136" s="78"/>
      <c r="AJ136" s="78"/>
      <c r="AK136" s="78"/>
      <c r="AL136" s="78"/>
      <c r="AM136" s="78"/>
      <c r="AN136" s="78"/>
      <c r="AO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row>
    <row r="137" spans="1:67" x14ac:dyDescent="0.25">
      <c r="A137" s="78"/>
      <c r="B137" s="81"/>
      <c r="C137" s="78"/>
      <c r="D137" s="78"/>
      <c r="E137" s="78"/>
      <c r="F137" s="78"/>
      <c r="G137" s="78"/>
      <c r="H137" s="78"/>
      <c r="I137" s="78"/>
      <c r="J137" s="78"/>
      <c r="K137" s="158"/>
      <c r="L137" s="158"/>
      <c r="M137" s="158"/>
      <c r="N137" s="158"/>
      <c r="O137" s="158"/>
      <c r="P137" s="158"/>
      <c r="Q137" s="158"/>
      <c r="R137" s="158"/>
      <c r="S137" s="158"/>
      <c r="T137" s="158"/>
      <c r="U137" s="158"/>
      <c r="V137" s="158"/>
      <c r="W137" s="158"/>
      <c r="X137" s="158"/>
      <c r="Y137" s="158"/>
      <c r="Z137" s="158"/>
      <c r="AA137" s="158"/>
      <c r="AB137" s="78"/>
      <c r="AC137" s="78"/>
      <c r="AD137" s="78"/>
      <c r="AE137" s="78"/>
      <c r="AF137" s="78"/>
      <c r="AG137" s="78"/>
      <c r="AH137" s="78"/>
      <c r="AI137" s="78"/>
      <c r="AJ137" s="78"/>
      <c r="AK137" s="78"/>
      <c r="AL137" s="78"/>
      <c r="AM137" s="78"/>
      <c r="AN137" s="78"/>
      <c r="AO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row>
    <row r="138" spans="1:67" x14ac:dyDescent="0.25">
      <c r="A138" s="78"/>
      <c r="B138" s="81"/>
      <c r="C138" s="78"/>
      <c r="D138" s="78"/>
      <c r="E138" s="78"/>
      <c r="F138" s="78"/>
      <c r="G138" s="78"/>
      <c r="H138" s="78"/>
      <c r="I138" s="78"/>
      <c r="J138" s="78"/>
      <c r="K138" s="158"/>
      <c r="L138" s="158"/>
      <c r="M138" s="158"/>
      <c r="N138" s="158"/>
      <c r="O138" s="158"/>
      <c r="P138" s="158"/>
      <c r="Q138" s="158"/>
      <c r="R138" s="158"/>
      <c r="S138" s="158"/>
      <c r="T138" s="158"/>
      <c r="U138" s="158"/>
      <c r="V138" s="158"/>
      <c r="W138" s="158"/>
      <c r="X138" s="158"/>
      <c r="Y138" s="158"/>
      <c r="Z138" s="158"/>
      <c r="AA138" s="158"/>
      <c r="AB138" s="78"/>
      <c r="AC138" s="78"/>
      <c r="AD138" s="78"/>
      <c r="AE138" s="78"/>
      <c r="AF138" s="78"/>
      <c r="AG138" s="78"/>
      <c r="AH138" s="78"/>
      <c r="AI138" s="78"/>
      <c r="AJ138" s="78"/>
      <c r="AK138" s="78"/>
      <c r="AL138" s="78"/>
      <c r="AM138" s="78"/>
      <c r="AN138" s="78"/>
      <c r="AO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row>
    <row r="139" spans="1:67" x14ac:dyDescent="0.25">
      <c r="A139" s="78"/>
      <c r="B139" s="81"/>
      <c r="C139" s="78"/>
      <c r="D139" s="78"/>
      <c r="E139" s="78"/>
      <c r="F139" s="78"/>
      <c r="G139" s="78"/>
      <c r="H139" s="78"/>
      <c r="I139" s="78"/>
      <c r="J139" s="78"/>
      <c r="K139" s="158"/>
      <c r="L139" s="158"/>
      <c r="M139" s="158"/>
      <c r="N139" s="158"/>
      <c r="O139" s="158"/>
      <c r="P139" s="158"/>
      <c r="Q139" s="158"/>
      <c r="R139" s="158"/>
      <c r="S139" s="158"/>
      <c r="T139" s="158"/>
      <c r="U139" s="158"/>
      <c r="V139" s="158"/>
      <c r="W139" s="158"/>
      <c r="X139" s="158"/>
      <c r="Y139" s="158"/>
      <c r="Z139" s="158"/>
      <c r="AA139" s="158"/>
      <c r="AB139" s="78"/>
      <c r="AC139" s="78"/>
      <c r="AD139" s="78"/>
      <c r="AE139" s="78"/>
      <c r="AF139" s="78"/>
      <c r="AG139" s="78"/>
      <c r="AH139" s="78"/>
      <c r="AI139" s="78"/>
      <c r="AJ139" s="78"/>
      <c r="AK139" s="78"/>
      <c r="AL139" s="78"/>
      <c r="AM139" s="78"/>
      <c r="AN139" s="78"/>
      <c r="AO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row>
    <row r="140" spans="1:67" x14ac:dyDescent="0.25">
      <c r="A140" s="78"/>
      <c r="B140" s="81"/>
      <c r="C140" s="78"/>
      <c r="D140" s="78"/>
      <c r="E140" s="78"/>
      <c r="F140" s="78"/>
      <c r="G140" s="78"/>
      <c r="H140" s="78"/>
      <c r="I140" s="78"/>
      <c r="J140" s="78"/>
      <c r="K140" s="158"/>
      <c r="L140" s="158"/>
      <c r="M140" s="158"/>
      <c r="N140" s="158"/>
      <c r="O140" s="158"/>
      <c r="P140" s="158"/>
      <c r="Q140" s="158"/>
      <c r="R140" s="158"/>
      <c r="S140" s="158"/>
      <c r="T140" s="158"/>
      <c r="U140" s="158"/>
      <c r="V140" s="158"/>
      <c r="W140" s="158"/>
      <c r="X140" s="158"/>
      <c r="Y140" s="158"/>
      <c r="Z140" s="158"/>
      <c r="AA140" s="158"/>
      <c r="AB140" s="78"/>
      <c r="AC140" s="78"/>
      <c r="AD140" s="78"/>
      <c r="AE140" s="78"/>
      <c r="AF140" s="78"/>
      <c r="AG140" s="78"/>
      <c r="AH140" s="78"/>
      <c r="AI140" s="78"/>
      <c r="AJ140" s="78"/>
      <c r="AK140" s="78"/>
      <c r="AL140" s="78"/>
      <c r="AM140" s="78"/>
      <c r="AN140" s="78"/>
      <c r="AO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row>
    <row r="141" spans="1:67" x14ac:dyDescent="0.25">
      <c r="A141" s="78"/>
      <c r="B141" s="81"/>
      <c r="C141" s="78"/>
      <c r="D141" s="78"/>
      <c r="E141" s="78"/>
      <c r="F141" s="78"/>
      <c r="G141" s="78"/>
      <c r="H141" s="78"/>
      <c r="I141" s="78"/>
      <c r="J141" s="78"/>
      <c r="K141" s="158"/>
      <c r="L141" s="158"/>
      <c r="M141" s="158"/>
      <c r="N141" s="158"/>
      <c r="O141" s="158"/>
      <c r="P141" s="158"/>
      <c r="Q141" s="158"/>
      <c r="R141" s="158"/>
      <c r="S141" s="158"/>
      <c r="T141" s="158"/>
      <c r="U141" s="158"/>
      <c r="V141" s="158"/>
      <c r="W141" s="158"/>
      <c r="X141" s="158"/>
      <c r="Y141" s="158"/>
      <c r="Z141" s="158"/>
      <c r="AA141" s="158"/>
      <c r="AB141" s="78"/>
      <c r="AC141" s="78"/>
      <c r="AD141" s="78"/>
      <c r="AE141" s="78"/>
      <c r="AF141" s="78"/>
      <c r="AG141" s="78"/>
      <c r="AH141" s="78"/>
      <c r="AI141" s="78"/>
      <c r="AJ141" s="78"/>
      <c r="AK141" s="78"/>
      <c r="AL141" s="78"/>
      <c r="AM141" s="78"/>
      <c r="AN141" s="78"/>
      <c r="AO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row>
    <row r="142" spans="1:67" x14ac:dyDescent="0.25">
      <c r="A142" s="78"/>
      <c r="B142" s="81"/>
      <c r="C142" s="78"/>
      <c r="D142" s="78"/>
      <c r="E142" s="78"/>
      <c r="F142" s="78"/>
      <c r="G142" s="78"/>
      <c r="H142" s="78"/>
      <c r="I142" s="78"/>
      <c r="J142" s="78"/>
      <c r="K142" s="158"/>
      <c r="L142" s="158"/>
      <c r="M142" s="158"/>
      <c r="N142" s="158"/>
      <c r="O142" s="158"/>
      <c r="P142" s="158"/>
      <c r="Q142" s="158"/>
      <c r="R142" s="158"/>
      <c r="S142" s="158"/>
      <c r="T142" s="158"/>
      <c r="U142" s="158"/>
      <c r="V142" s="158"/>
      <c r="W142" s="158"/>
      <c r="X142" s="158"/>
      <c r="Y142" s="158"/>
      <c r="Z142" s="158"/>
      <c r="AA142" s="158"/>
      <c r="AB142" s="78"/>
      <c r="AC142" s="78"/>
      <c r="AD142" s="78"/>
      <c r="AE142" s="78"/>
      <c r="AF142" s="78"/>
      <c r="AG142" s="78"/>
      <c r="AH142" s="78"/>
      <c r="AI142" s="78"/>
      <c r="AJ142" s="78"/>
      <c r="AK142" s="78"/>
      <c r="AL142" s="78"/>
      <c r="AM142" s="78"/>
      <c r="AN142" s="78"/>
      <c r="AO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row>
    <row r="143" spans="1:67" x14ac:dyDescent="0.25">
      <c r="A143" s="78"/>
      <c r="B143" s="81"/>
      <c r="C143" s="78"/>
      <c r="D143" s="78"/>
      <c r="E143" s="78"/>
      <c r="F143" s="78"/>
      <c r="G143" s="78"/>
      <c r="H143" s="78"/>
      <c r="I143" s="78"/>
      <c r="J143" s="78"/>
      <c r="K143" s="158"/>
      <c r="L143" s="158"/>
      <c r="M143" s="158"/>
      <c r="N143" s="158"/>
      <c r="O143" s="158"/>
      <c r="P143" s="158"/>
      <c r="Q143" s="158"/>
      <c r="R143" s="158"/>
      <c r="S143" s="158"/>
      <c r="T143" s="158"/>
      <c r="U143" s="158"/>
      <c r="V143" s="158"/>
      <c r="W143" s="158"/>
      <c r="X143" s="158"/>
      <c r="Y143" s="158"/>
      <c r="Z143" s="158"/>
      <c r="AA143" s="158"/>
      <c r="AB143" s="78"/>
      <c r="AC143" s="78"/>
      <c r="AD143" s="78"/>
      <c r="AE143" s="78"/>
      <c r="AF143" s="78"/>
      <c r="AG143" s="78"/>
      <c r="AH143" s="78"/>
      <c r="AI143" s="78"/>
      <c r="AJ143" s="78"/>
      <c r="AK143" s="78"/>
      <c r="AL143" s="78"/>
      <c r="AM143" s="78"/>
      <c r="AN143" s="78"/>
      <c r="AO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row>
    <row r="144" spans="1:67" x14ac:dyDescent="0.25">
      <c r="A144" s="78"/>
      <c r="B144" s="81"/>
      <c r="C144" s="78"/>
      <c r="D144" s="78"/>
      <c r="E144" s="78"/>
      <c r="F144" s="78"/>
      <c r="G144" s="78"/>
      <c r="H144" s="78"/>
      <c r="I144" s="78"/>
      <c r="J144" s="78"/>
      <c r="K144" s="158"/>
      <c r="L144" s="158"/>
      <c r="M144" s="158"/>
      <c r="N144" s="158"/>
      <c r="O144" s="158"/>
      <c r="P144" s="158"/>
      <c r="Q144" s="158"/>
      <c r="R144" s="158"/>
      <c r="S144" s="158"/>
      <c r="T144" s="158"/>
      <c r="U144" s="158"/>
      <c r="V144" s="158"/>
      <c r="W144" s="158"/>
      <c r="X144" s="158"/>
      <c r="Y144" s="158"/>
      <c r="Z144" s="158"/>
      <c r="AA144" s="158"/>
      <c r="AB144" s="78"/>
      <c r="AC144" s="78"/>
      <c r="AD144" s="78"/>
      <c r="AE144" s="78"/>
      <c r="AF144" s="78"/>
      <c r="AG144" s="78"/>
      <c r="AH144" s="78"/>
      <c r="AI144" s="78"/>
      <c r="AJ144" s="78"/>
      <c r="AK144" s="78"/>
      <c r="AL144" s="78"/>
      <c r="AM144" s="78"/>
      <c r="AN144" s="78"/>
      <c r="AO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row>
    <row r="145" spans="1:67" x14ac:dyDescent="0.25">
      <c r="A145" s="78"/>
      <c r="B145" s="81"/>
      <c r="C145" s="78"/>
      <c r="D145" s="78"/>
      <c r="E145" s="78"/>
      <c r="F145" s="78"/>
      <c r="G145" s="78"/>
      <c r="H145" s="78"/>
      <c r="I145" s="78"/>
      <c r="J145" s="78"/>
      <c r="K145" s="158"/>
      <c r="L145" s="158"/>
      <c r="M145" s="158"/>
      <c r="N145" s="158"/>
      <c r="O145" s="158"/>
      <c r="P145" s="158"/>
      <c r="Q145" s="158"/>
      <c r="R145" s="158"/>
      <c r="S145" s="158"/>
      <c r="T145" s="158"/>
      <c r="U145" s="158"/>
      <c r="V145" s="158"/>
      <c r="W145" s="158"/>
      <c r="X145" s="158"/>
      <c r="Y145" s="158"/>
      <c r="Z145" s="158"/>
      <c r="AA145" s="158"/>
      <c r="AB145" s="78"/>
      <c r="AC145" s="78"/>
      <c r="AD145" s="78"/>
      <c r="AE145" s="78"/>
      <c r="AF145" s="78"/>
      <c r="AG145" s="78"/>
      <c r="AH145" s="78"/>
      <c r="AI145" s="78"/>
      <c r="AJ145" s="78"/>
      <c r="AK145" s="78"/>
      <c r="AL145" s="78"/>
      <c r="AM145" s="78"/>
      <c r="AN145" s="78"/>
      <c r="AO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row>
    <row r="146" spans="1:67" x14ac:dyDescent="0.25">
      <c r="A146" s="78"/>
      <c r="B146" s="81"/>
      <c r="C146" s="78"/>
      <c r="D146" s="78"/>
      <c r="E146" s="78"/>
      <c r="F146" s="78"/>
      <c r="G146" s="78"/>
      <c r="H146" s="78"/>
      <c r="I146" s="78"/>
      <c r="J146" s="78"/>
      <c r="K146" s="158"/>
      <c r="L146" s="158"/>
      <c r="M146" s="158"/>
      <c r="N146" s="158"/>
      <c r="O146" s="158"/>
      <c r="P146" s="158"/>
      <c r="Q146" s="158"/>
      <c r="R146" s="158"/>
      <c r="S146" s="158"/>
      <c r="T146" s="158"/>
      <c r="U146" s="158"/>
      <c r="V146" s="158"/>
      <c r="W146" s="158"/>
      <c r="X146" s="158"/>
      <c r="Y146" s="158"/>
      <c r="Z146" s="158"/>
      <c r="AA146" s="158"/>
      <c r="AB146" s="78"/>
      <c r="AC146" s="78"/>
      <c r="AD146" s="78"/>
      <c r="AE146" s="78"/>
      <c r="AF146" s="78"/>
      <c r="AG146" s="78"/>
      <c r="AH146" s="78"/>
      <c r="AI146" s="78"/>
      <c r="AJ146" s="78"/>
      <c r="AK146" s="78"/>
      <c r="AL146" s="78"/>
      <c r="AM146" s="78"/>
      <c r="AN146" s="78"/>
      <c r="AO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row>
    <row r="147" spans="1:67" x14ac:dyDescent="0.25">
      <c r="A147" s="78"/>
      <c r="B147" s="81"/>
      <c r="C147" s="78"/>
      <c r="D147" s="78"/>
      <c r="E147" s="78"/>
      <c r="F147" s="78"/>
      <c r="G147" s="78"/>
      <c r="H147" s="78"/>
      <c r="I147" s="78"/>
      <c r="J147" s="78"/>
      <c r="K147" s="158"/>
      <c r="L147" s="158"/>
      <c r="AG147" s="78"/>
      <c r="AH147" s="78"/>
      <c r="AI147" s="78"/>
      <c r="AJ147" s="78"/>
      <c r="AK147" s="78"/>
      <c r="AL147" s="78"/>
      <c r="AM147" s="78"/>
      <c r="AN147" s="78"/>
      <c r="AO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row>
    <row r="148" spans="1:67" x14ac:dyDescent="0.25">
      <c r="A148" s="78"/>
      <c r="B148" s="81"/>
      <c r="C148" s="78"/>
      <c r="D148" s="78"/>
      <c r="E148" s="78"/>
      <c r="F148" s="78"/>
      <c r="G148" s="78"/>
      <c r="H148" s="78"/>
      <c r="I148" s="78"/>
      <c r="J148" s="78"/>
      <c r="K148" s="158"/>
      <c r="L148" s="158"/>
      <c r="AG148" s="78"/>
      <c r="AH148" s="78"/>
      <c r="AI148" s="78"/>
      <c r="AJ148" s="78"/>
      <c r="AK148" s="78"/>
      <c r="AL148" s="78"/>
      <c r="AM148" s="78"/>
      <c r="AN148" s="78"/>
      <c r="AO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row>
    <row r="149" spans="1:67" x14ac:dyDescent="0.25">
      <c r="A149" s="78"/>
      <c r="B149" s="81"/>
      <c r="C149" s="78"/>
      <c r="D149" s="78"/>
      <c r="E149" s="78"/>
      <c r="F149" s="78"/>
      <c r="G149" s="78"/>
      <c r="H149" s="78"/>
      <c r="I149" s="78"/>
      <c r="J149" s="78"/>
      <c r="K149" s="158"/>
      <c r="L149" s="158"/>
      <c r="AG149" s="78"/>
      <c r="AH149" s="78"/>
      <c r="AI149" s="78"/>
      <c r="AJ149" s="78"/>
      <c r="AK149" s="78"/>
      <c r="AL149" s="78"/>
      <c r="AM149" s="78"/>
      <c r="AN149" s="78"/>
      <c r="AO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row>
    <row r="150" spans="1:67" x14ac:dyDescent="0.25">
      <c r="A150" s="78"/>
      <c r="B150" s="81"/>
      <c r="C150" s="78"/>
      <c r="D150" s="78"/>
      <c r="E150" s="78"/>
      <c r="F150" s="78"/>
      <c r="G150" s="78"/>
      <c r="H150" s="78"/>
      <c r="I150" s="78"/>
      <c r="J150" s="78"/>
      <c r="K150" s="158"/>
      <c r="L150" s="158"/>
      <c r="AG150" s="78"/>
      <c r="AH150" s="78"/>
      <c r="AI150" s="78"/>
      <c r="AJ150" s="78"/>
      <c r="AK150" s="78"/>
      <c r="AL150" s="78"/>
      <c r="AM150" s="78"/>
      <c r="AN150" s="78"/>
      <c r="AO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row>
    <row r="151" spans="1:67" x14ac:dyDescent="0.25">
      <c r="A151" s="78"/>
      <c r="B151" s="81"/>
      <c r="C151" s="78"/>
      <c r="D151" s="78"/>
      <c r="E151" s="78"/>
      <c r="F151" s="78"/>
      <c r="G151" s="78"/>
      <c r="H151" s="78"/>
      <c r="I151" s="78"/>
      <c r="J151" s="78"/>
      <c r="K151" s="158"/>
      <c r="L151" s="158"/>
      <c r="AG151" s="78"/>
      <c r="AH151" s="78"/>
      <c r="AI151" s="78"/>
      <c r="AJ151" s="78"/>
      <c r="AK151" s="78"/>
      <c r="AL151" s="78"/>
      <c r="AM151" s="78"/>
      <c r="AN151" s="78"/>
      <c r="AO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row>
    <row r="152" spans="1:67" x14ac:dyDescent="0.25">
      <c r="A152" s="78"/>
      <c r="B152" s="81"/>
      <c r="C152" s="78"/>
      <c r="D152" s="78"/>
      <c r="E152" s="78"/>
      <c r="F152" s="78"/>
      <c r="G152" s="78"/>
      <c r="H152" s="78"/>
      <c r="I152" s="78"/>
      <c r="J152" s="78"/>
      <c r="K152" s="158"/>
      <c r="L152" s="158"/>
      <c r="AG152" s="78"/>
      <c r="AH152" s="78"/>
      <c r="AI152" s="78"/>
      <c r="AJ152" s="78"/>
      <c r="AK152" s="78"/>
      <c r="AL152" s="78"/>
      <c r="AM152" s="78"/>
      <c r="AN152" s="78"/>
      <c r="AO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row>
    <row r="153" spans="1:67" x14ac:dyDescent="0.25">
      <c r="A153" s="78"/>
      <c r="B153" s="81"/>
      <c r="C153" s="78"/>
      <c r="D153" s="78"/>
      <c r="E153" s="78"/>
      <c r="F153" s="78"/>
      <c r="G153" s="78"/>
      <c r="H153" s="78"/>
      <c r="I153" s="78"/>
      <c r="J153" s="78"/>
      <c r="K153" s="158"/>
      <c r="L153" s="158"/>
      <c r="AG153" s="78"/>
      <c r="AH153" s="78"/>
      <c r="AI153" s="78"/>
      <c r="AJ153" s="78"/>
      <c r="AK153" s="78"/>
      <c r="AL153" s="78"/>
      <c r="AM153" s="78"/>
      <c r="AN153" s="78"/>
      <c r="AO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row>
    <row r="154" spans="1:67" x14ac:dyDescent="0.25">
      <c r="A154" s="78"/>
      <c r="B154" s="81"/>
      <c r="C154" s="78"/>
      <c r="D154" s="78"/>
      <c r="E154" s="78"/>
      <c r="F154" s="78"/>
      <c r="G154" s="78"/>
      <c r="H154" s="78"/>
      <c r="I154" s="78"/>
      <c r="J154" s="78"/>
      <c r="K154" s="158"/>
      <c r="L154" s="158"/>
      <c r="AG154" s="78"/>
      <c r="AH154" s="78"/>
      <c r="AI154" s="78"/>
      <c r="AJ154" s="78"/>
      <c r="AK154" s="78"/>
      <c r="AL154" s="78"/>
      <c r="AM154" s="78"/>
      <c r="AN154" s="78"/>
      <c r="AO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row>
    <row r="155" spans="1:67" x14ac:dyDescent="0.25">
      <c r="A155" s="78"/>
      <c r="B155" s="81"/>
      <c r="C155" s="78"/>
      <c r="D155" s="78"/>
      <c r="E155" s="78"/>
      <c r="F155" s="78"/>
      <c r="G155" s="78"/>
      <c r="H155" s="78"/>
      <c r="I155" s="78"/>
      <c r="J155" s="78"/>
      <c r="K155" s="158"/>
      <c r="L155" s="158"/>
      <c r="AG155" s="78"/>
      <c r="AH155" s="78"/>
      <c r="AI155" s="78"/>
      <c r="AJ155" s="78"/>
      <c r="AK155" s="78"/>
      <c r="AL155" s="78"/>
      <c r="AM155" s="78"/>
      <c r="AN155" s="78"/>
      <c r="AO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row>
    <row r="156" spans="1:67" x14ac:dyDescent="0.25">
      <c r="A156" s="78"/>
      <c r="B156" s="81"/>
      <c r="C156" s="78"/>
      <c r="D156" s="78"/>
      <c r="E156" s="78"/>
      <c r="F156" s="78"/>
      <c r="G156" s="78"/>
      <c r="H156" s="78"/>
      <c r="I156" s="78"/>
      <c r="J156" s="78"/>
      <c r="K156" s="158"/>
      <c r="L156" s="158"/>
      <c r="AG156" s="78"/>
      <c r="AH156" s="78"/>
      <c r="AI156" s="78"/>
      <c r="AJ156" s="78"/>
      <c r="AK156" s="78"/>
      <c r="AL156" s="78"/>
      <c r="AM156" s="78"/>
      <c r="AN156" s="78"/>
      <c r="AO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row>
    <row r="157" spans="1:67" x14ac:dyDescent="0.25">
      <c r="A157" s="78"/>
      <c r="B157" s="81"/>
      <c r="C157" s="78"/>
      <c r="D157" s="78"/>
      <c r="E157" s="78"/>
      <c r="F157" s="78"/>
      <c r="G157" s="78"/>
      <c r="H157" s="78"/>
      <c r="I157" s="78"/>
      <c r="J157" s="78"/>
      <c r="K157" s="158"/>
      <c r="L157" s="158"/>
      <c r="AG157" s="78"/>
      <c r="AH157" s="78"/>
      <c r="AI157" s="78"/>
      <c r="AJ157" s="78"/>
      <c r="AK157" s="78"/>
      <c r="AL157" s="78"/>
      <c r="AM157" s="78"/>
      <c r="AN157" s="78"/>
      <c r="AO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row>
    <row r="158" spans="1:67" x14ac:dyDescent="0.25">
      <c r="A158" s="78"/>
      <c r="B158" s="81"/>
      <c r="C158" s="78"/>
      <c r="D158" s="78"/>
      <c r="E158" s="78"/>
      <c r="F158" s="78"/>
      <c r="G158" s="78"/>
      <c r="H158" s="78"/>
      <c r="I158" s="78"/>
      <c r="J158" s="78"/>
      <c r="K158" s="158"/>
      <c r="L158" s="158"/>
      <c r="AG158" s="78"/>
      <c r="AH158" s="78"/>
      <c r="AI158" s="78"/>
      <c r="AJ158" s="78"/>
      <c r="AK158" s="78"/>
      <c r="AL158" s="78"/>
      <c r="AM158" s="78"/>
      <c r="AN158" s="78"/>
      <c r="AO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row>
    <row r="159" spans="1:67" x14ac:dyDescent="0.25">
      <c r="A159" s="78"/>
      <c r="B159" s="81"/>
      <c r="C159" s="78"/>
      <c r="D159" s="78"/>
      <c r="E159" s="78"/>
      <c r="F159" s="78"/>
      <c r="G159" s="78"/>
      <c r="H159" s="78"/>
      <c r="I159" s="78"/>
      <c r="J159" s="78"/>
      <c r="K159" s="158"/>
      <c r="L159" s="158"/>
      <c r="AG159" s="78"/>
      <c r="AH159" s="78"/>
      <c r="AI159" s="78"/>
      <c r="AJ159" s="78"/>
      <c r="AK159" s="78"/>
      <c r="AL159" s="78"/>
      <c r="AM159" s="78"/>
      <c r="AN159" s="78"/>
      <c r="AO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row>
    <row r="160" spans="1:67" x14ac:dyDescent="0.25">
      <c r="A160" s="78"/>
      <c r="B160" s="81"/>
      <c r="C160" s="78"/>
      <c r="D160" s="78"/>
      <c r="E160" s="78"/>
      <c r="F160" s="78"/>
      <c r="G160" s="78"/>
      <c r="H160" s="78"/>
      <c r="I160" s="78"/>
      <c r="J160" s="78"/>
      <c r="K160" s="158"/>
      <c r="L160" s="158"/>
      <c r="AG160" s="78"/>
      <c r="AH160" s="78"/>
      <c r="AI160" s="78"/>
      <c r="AJ160" s="78"/>
      <c r="AK160" s="78"/>
      <c r="AL160" s="78"/>
      <c r="AM160" s="78"/>
      <c r="AN160" s="78"/>
      <c r="AO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row>
    <row r="161" spans="1:67" x14ac:dyDescent="0.25">
      <c r="A161" s="78"/>
      <c r="B161" s="81"/>
      <c r="C161" s="78"/>
      <c r="D161" s="78"/>
      <c r="E161" s="78"/>
      <c r="F161" s="78"/>
      <c r="G161" s="78"/>
      <c r="H161" s="78"/>
      <c r="I161" s="78"/>
      <c r="J161" s="78"/>
      <c r="K161" s="158"/>
      <c r="L161" s="158"/>
      <c r="AG161" s="78"/>
      <c r="AH161" s="78"/>
      <c r="AI161" s="78"/>
      <c r="AJ161" s="78"/>
      <c r="AK161" s="78"/>
      <c r="AL161" s="78"/>
      <c r="AM161" s="78"/>
      <c r="AN161" s="78"/>
      <c r="AO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row>
    <row r="162" spans="1:67" x14ac:dyDescent="0.25">
      <c r="A162" s="78"/>
      <c r="B162" s="81"/>
      <c r="C162" s="78"/>
      <c r="D162" s="78"/>
      <c r="E162" s="78"/>
      <c r="F162" s="78"/>
      <c r="G162" s="78"/>
      <c r="H162" s="78"/>
      <c r="I162" s="78"/>
      <c r="J162" s="78"/>
      <c r="K162" s="158"/>
      <c r="L162" s="158"/>
      <c r="AG162" s="78"/>
      <c r="AH162" s="78"/>
      <c r="AI162" s="78"/>
      <c r="AJ162" s="78"/>
      <c r="AK162" s="78"/>
      <c r="AL162" s="78"/>
      <c r="AM162" s="78"/>
      <c r="AN162" s="78"/>
      <c r="AO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row>
    <row r="163" spans="1:67" x14ac:dyDescent="0.25">
      <c r="A163" s="78"/>
      <c r="B163" s="81"/>
      <c r="C163" s="78"/>
      <c r="D163" s="78"/>
      <c r="E163" s="78"/>
      <c r="F163" s="78"/>
      <c r="G163" s="78"/>
      <c r="H163" s="78"/>
      <c r="I163" s="78"/>
      <c r="J163" s="78"/>
      <c r="K163" s="158"/>
      <c r="L163" s="158"/>
      <c r="AG163" s="78"/>
      <c r="AH163" s="78"/>
      <c r="AI163" s="78"/>
      <c r="AJ163" s="78"/>
      <c r="AK163" s="78"/>
      <c r="AL163" s="78"/>
      <c r="AM163" s="78"/>
      <c r="AN163" s="78"/>
      <c r="AO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row>
    <row r="164" spans="1:67" x14ac:dyDescent="0.25">
      <c r="A164" s="78"/>
      <c r="B164" s="81"/>
      <c r="C164" s="78"/>
      <c r="D164" s="78"/>
      <c r="E164" s="78"/>
      <c r="F164" s="78"/>
      <c r="G164" s="78"/>
      <c r="H164" s="78"/>
      <c r="I164" s="78"/>
      <c r="J164" s="78"/>
      <c r="K164" s="158"/>
      <c r="L164" s="158"/>
      <c r="AG164" s="78"/>
      <c r="AH164" s="78"/>
      <c r="AI164" s="78"/>
      <c r="AJ164" s="78"/>
      <c r="AK164" s="78"/>
      <c r="AL164" s="78"/>
      <c r="AM164" s="78"/>
      <c r="AN164" s="78"/>
      <c r="AO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row>
    <row r="165" spans="1:67" x14ac:dyDescent="0.25">
      <c r="A165" s="78"/>
      <c r="B165" s="81"/>
      <c r="C165" s="78"/>
      <c r="D165" s="78"/>
      <c r="E165" s="78"/>
      <c r="F165" s="78"/>
      <c r="G165" s="78"/>
      <c r="H165" s="78"/>
      <c r="I165" s="78"/>
      <c r="J165" s="78"/>
      <c r="K165" s="158"/>
      <c r="L165" s="158"/>
      <c r="AG165" s="78"/>
      <c r="AH165" s="78"/>
      <c r="AI165" s="78"/>
      <c r="AJ165" s="78"/>
      <c r="AK165" s="78"/>
      <c r="AL165" s="78"/>
      <c r="AM165" s="78"/>
      <c r="AN165" s="78"/>
      <c r="AO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row>
    <row r="166" spans="1:67" x14ac:dyDescent="0.25">
      <c r="A166" s="78"/>
      <c r="B166" s="81"/>
      <c r="C166" s="78"/>
      <c r="D166" s="78"/>
      <c r="E166" s="78"/>
      <c r="F166" s="78"/>
      <c r="G166" s="78"/>
      <c r="H166" s="78"/>
      <c r="I166" s="78"/>
      <c r="J166" s="78"/>
      <c r="K166" s="158"/>
      <c r="L166" s="158"/>
      <c r="AG166" s="78"/>
      <c r="AH166" s="78"/>
      <c r="AI166" s="78"/>
      <c r="AJ166" s="78"/>
      <c r="AK166" s="78"/>
      <c r="AL166" s="78"/>
      <c r="AM166" s="78"/>
      <c r="AN166" s="78"/>
      <c r="AO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row>
    <row r="167" spans="1:67" x14ac:dyDescent="0.25">
      <c r="A167" s="78"/>
      <c r="B167" s="81"/>
      <c r="C167" s="78"/>
      <c r="D167" s="78"/>
      <c r="E167" s="78"/>
      <c r="F167" s="78"/>
      <c r="G167" s="78"/>
      <c r="H167" s="78"/>
      <c r="I167" s="78"/>
      <c r="J167" s="78"/>
      <c r="K167" s="158"/>
      <c r="L167" s="158"/>
      <c r="AG167" s="78"/>
      <c r="AH167" s="78"/>
      <c r="AI167" s="78"/>
      <c r="AJ167" s="78"/>
      <c r="AK167" s="78"/>
      <c r="AL167" s="78"/>
      <c r="AM167" s="78"/>
      <c r="AN167" s="78"/>
      <c r="AO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row>
    <row r="168" spans="1:67" x14ac:dyDescent="0.25">
      <c r="A168" s="78"/>
      <c r="B168" s="81"/>
      <c r="C168" s="78"/>
      <c r="D168" s="78"/>
      <c r="E168" s="78"/>
      <c r="F168" s="78"/>
      <c r="G168" s="78"/>
      <c r="H168" s="78"/>
      <c r="I168" s="78"/>
      <c r="J168" s="78"/>
      <c r="K168" s="158"/>
      <c r="L168" s="158"/>
      <c r="AG168" s="78"/>
      <c r="AH168" s="78"/>
      <c r="AI168" s="78"/>
      <c r="AJ168" s="78"/>
      <c r="AK168" s="78"/>
      <c r="AL168" s="78"/>
      <c r="AM168" s="78"/>
      <c r="AN168" s="78"/>
      <c r="AO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row>
    <row r="169" spans="1:67" x14ac:dyDescent="0.25">
      <c r="A169" s="78"/>
      <c r="B169" s="81"/>
      <c r="C169" s="78"/>
      <c r="D169" s="78"/>
      <c r="E169" s="78"/>
      <c r="F169" s="78"/>
      <c r="G169" s="78"/>
      <c r="H169" s="78"/>
      <c r="I169" s="78"/>
      <c r="J169" s="78"/>
      <c r="K169" s="158"/>
      <c r="L169" s="158"/>
      <c r="AG169" s="78"/>
      <c r="AH169" s="78"/>
      <c r="AI169" s="78"/>
      <c r="AJ169" s="78"/>
      <c r="AK169" s="78"/>
      <c r="AL169" s="78"/>
      <c r="AM169" s="78"/>
      <c r="AN169" s="78"/>
      <c r="AO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row>
    <row r="170" spans="1:67" x14ac:dyDescent="0.25">
      <c r="A170" s="78"/>
      <c r="B170" s="81"/>
      <c r="C170" s="78"/>
      <c r="D170" s="78"/>
      <c r="E170" s="78"/>
      <c r="F170" s="78"/>
      <c r="G170" s="78"/>
      <c r="H170" s="78"/>
      <c r="I170" s="78"/>
      <c r="J170" s="78"/>
      <c r="K170" s="158"/>
      <c r="L170" s="158"/>
      <c r="AG170" s="78"/>
      <c r="AH170" s="78"/>
      <c r="AI170" s="78"/>
      <c r="AJ170" s="78"/>
      <c r="AK170" s="78"/>
      <c r="AL170" s="78"/>
      <c r="AM170" s="78"/>
      <c r="AN170" s="78"/>
      <c r="AO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row>
    <row r="171" spans="1:67" x14ac:dyDescent="0.25">
      <c r="A171" s="78"/>
      <c r="B171" s="81"/>
      <c r="C171" s="78"/>
      <c r="D171" s="78"/>
      <c r="E171" s="78"/>
      <c r="F171" s="78"/>
      <c r="G171" s="78"/>
      <c r="H171" s="78"/>
      <c r="I171" s="78"/>
      <c r="J171" s="78"/>
      <c r="K171" s="158"/>
      <c r="L171" s="158"/>
      <c r="AG171" s="78"/>
      <c r="AH171" s="78"/>
      <c r="AI171" s="78"/>
      <c r="AJ171" s="78"/>
      <c r="AK171" s="78"/>
      <c r="AL171" s="78"/>
      <c r="AM171" s="78"/>
      <c r="AN171" s="78"/>
      <c r="AO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row>
    <row r="172" spans="1:67" x14ac:dyDescent="0.25">
      <c r="A172" s="78"/>
      <c r="B172" s="81"/>
      <c r="C172" s="78"/>
      <c r="D172" s="78"/>
      <c r="E172" s="78"/>
      <c r="F172" s="78"/>
      <c r="G172" s="78"/>
      <c r="H172" s="78"/>
      <c r="I172" s="78"/>
      <c r="J172" s="78"/>
      <c r="K172" s="158"/>
      <c r="L172" s="158"/>
      <c r="AG172" s="78"/>
      <c r="AH172" s="78"/>
      <c r="AI172" s="78"/>
      <c r="AJ172" s="78"/>
      <c r="AK172" s="78"/>
      <c r="AL172" s="78"/>
      <c r="AM172" s="78"/>
      <c r="AN172" s="78"/>
      <c r="AO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row>
    <row r="173" spans="1:67" x14ac:dyDescent="0.25">
      <c r="A173" s="78"/>
      <c r="B173" s="81"/>
      <c r="C173" s="78"/>
      <c r="D173" s="78"/>
      <c r="E173" s="78"/>
      <c r="F173" s="78"/>
      <c r="G173" s="78"/>
      <c r="H173" s="78"/>
      <c r="I173" s="78"/>
      <c r="J173" s="78"/>
      <c r="K173" s="158"/>
      <c r="L173" s="158"/>
      <c r="AG173" s="78"/>
      <c r="AH173" s="78"/>
      <c r="AI173" s="78"/>
      <c r="AJ173" s="78"/>
      <c r="AK173" s="78"/>
      <c r="AL173" s="78"/>
      <c r="AM173" s="78"/>
      <c r="AN173" s="78"/>
      <c r="AO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row>
    <row r="174" spans="1:67" x14ac:dyDescent="0.25">
      <c r="A174" s="78"/>
      <c r="B174" s="81"/>
      <c r="C174" s="78"/>
      <c r="D174" s="78"/>
      <c r="E174" s="78"/>
      <c r="F174" s="78"/>
      <c r="G174" s="78"/>
      <c r="H174" s="78"/>
      <c r="I174" s="78"/>
      <c r="J174" s="78"/>
      <c r="K174" s="158"/>
      <c r="L174" s="158"/>
      <c r="AG174" s="78"/>
      <c r="AH174" s="78"/>
      <c r="AI174" s="78"/>
      <c r="AJ174" s="78"/>
      <c r="AK174" s="78"/>
      <c r="AL174" s="78"/>
      <c r="AM174" s="78"/>
      <c r="AN174" s="78"/>
      <c r="AO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row>
    <row r="175" spans="1:67" x14ac:dyDescent="0.25">
      <c r="A175" s="78"/>
      <c r="B175" s="81"/>
      <c r="C175" s="78"/>
      <c r="D175" s="78"/>
      <c r="E175" s="78"/>
      <c r="F175" s="78"/>
      <c r="G175" s="78"/>
      <c r="H175" s="78"/>
      <c r="I175" s="78"/>
      <c r="J175" s="78"/>
      <c r="K175" s="158"/>
      <c r="L175" s="15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row>
    <row r="176" spans="1:67" x14ac:dyDescent="0.25">
      <c r="A176" s="78"/>
      <c r="B176" s="81"/>
      <c r="C176" s="78"/>
      <c r="D176" s="78"/>
      <c r="E176" s="78"/>
      <c r="F176" s="78"/>
      <c r="G176" s="78"/>
      <c r="H176" s="78"/>
      <c r="I176" s="78"/>
      <c r="J176" s="78"/>
      <c r="K176" s="158"/>
      <c r="L176" s="15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row>
    <row r="177" spans="1:67" x14ac:dyDescent="0.25">
      <c r="A177" s="78"/>
      <c r="B177" s="81"/>
      <c r="C177" s="78"/>
      <c r="D177" s="78"/>
      <c r="E177" s="78"/>
      <c r="F177" s="78"/>
      <c r="G177" s="78"/>
      <c r="H177" s="78"/>
      <c r="I177" s="78"/>
      <c r="J177" s="78"/>
      <c r="K177" s="158"/>
      <c r="L177" s="15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row>
    <row r="178" spans="1:67" x14ac:dyDescent="0.25">
      <c r="A178" s="78"/>
      <c r="B178" s="81"/>
      <c r="C178" s="78"/>
      <c r="D178" s="78"/>
      <c r="E178" s="78"/>
      <c r="F178" s="78"/>
      <c r="G178" s="78"/>
      <c r="H178" s="78"/>
      <c r="I178" s="78"/>
      <c r="J178" s="78"/>
      <c r="K178" s="158"/>
      <c r="L178" s="15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row>
    <row r="179" spans="1:67" x14ac:dyDescent="0.25">
      <c r="A179" s="78"/>
      <c r="B179" s="81"/>
      <c r="C179" s="78"/>
      <c r="D179" s="78"/>
      <c r="E179" s="78"/>
      <c r="F179" s="78"/>
      <c r="G179" s="78"/>
      <c r="H179" s="78"/>
      <c r="I179" s="78"/>
      <c r="J179" s="78"/>
      <c r="K179" s="158"/>
      <c r="L179" s="15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row>
    <row r="180" spans="1:67" x14ac:dyDescent="0.25">
      <c r="A180" s="78"/>
      <c r="B180" s="81"/>
      <c r="C180" s="78"/>
      <c r="D180" s="78"/>
      <c r="E180" s="78"/>
      <c r="F180" s="78"/>
      <c r="G180" s="78"/>
      <c r="H180" s="78"/>
      <c r="I180" s="78"/>
      <c r="J180" s="78"/>
      <c r="K180" s="158"/>
      <c r="L180" s="15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row>
    <row r="181" spans="1:67" x14ac:dyDescent="0.25">
      <c r="A181" s="78"/>
      <c r="B181" s="81"/>
      <c r="C181" s="78"/>
      <c r="D181" s="78"/>
      <c r="E181" s="78"/>
      <c r="F181" s="78"/>
      <c r="G181" s="78"/>
      <c r="H181" s="78"/>
      <c r="I181" s="78"/>
      <c r="J181" s="78"/>
      <c r="K181" s="158"/>
      <c r="L181" s="15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row>
    <row r="182" spans="1:67" x14ac:dyDescent="0.25">
      <c r="A182" s="78"/>
      <c r="B182" s="81"/>
      <c r="C182" s="78"/>
      <c r="D182" s="78"/>
      <c r="E182" s="78"/>
      <c r="F182" s="78"/>
      <c r="G182" s="78"/>
      <c r="H182" s="78"/>
      <c r="I182" s="78"/>
      <c r="J182" s="78"/>
      <c r="K182" s="158"/>
      <c r="L182" s="15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row>
    <row r="183" spans="1:67" x14ac:dyDescent="0.25">
      <c r="A183" s="78"/>
      <c r="B183" s="81"/>
      <c r="C183" s="78"/>
      <c r="D183" s="78"/>
      <c r="E183" s="78"/>
      <c r="F183" s="78"/>
      <c r="G183" s="78"/>
      <c r="H183" s="78"/>
      <c r="I183" s="78"/>
      <c r="J183" s="78"/>
      <c r="K183" s="158"/>
      <c r="L183" s="15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row>
    <row r="184" spans="1:67" x14ac:dyDescent="0.25">
      <c r="A184" s="78"/>
      <c r="B184" s="81"/>
      <c r="C184" s="78"/>
      <c r="D184" s="78"/>
      <c r="E184" s="78"/>
      <c r="F184" s="78"/>
      <c r="G184" s="78"/>
      <c r="H184" s="78"/>
      <c r="I184" s="78"/>
      <c r="J184" s="78"/>
      <c r="K184" s="158"/>
      <c r="L184" s="15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row>
    <row r="185" spans="1:67" x14ac:dyDescent="0.25">
      <c r="A185" s="78"/>
      <c r="B185" s="81"/>
      <c r="C185" s="78"/>
      <c r="D185" s="78"/>
      <c r="E185" s="78"/>
      <c r="F185" s="78"/>
      <c r="G185" s="78"/>
      <c r="H185" s="78"/>
      <c r="I185" s="78"/>
      <c r="J185" s="78"/>
      <c r="K185" s="158"/>
      <c r="L185" s="15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row>
    <row r="186" spans="1:67" x14ac:dyDescent="0.25">
      <c r="A186" s="78"/>
      <c r="B186" s="81"/>
      <c r="C186" s="78"/>
      <c r="D186" s="78"/>
      <c r="E186" s="78"/>
      <c r="F186" s="78"/>
      <c r="G186" s="78"/>
      <c r="H186" s="78"/>
      <c r="I186" s="78"/>
      <c r="J186" s="78"/>
      <c r="K186" s="158"/>
      <c r="L186" s="15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row>
    <row r="187" spans="1:67" x14ac:dyDescent="0.25">
      <c r="A187" s="78"/>
      <c r="B187" s="81"/>
      <c r="C187" s="78"/>
      <c r="D187" s="78"/>
      <c r="E187" s="78"/>
      <c r="F187" s="78"/>
      <c r="G187" s="78"/>
      <c r="H187" s="78"/>
      <c r="I187" s="78"/>
      <c r="J187" s="78"/>
      <c r="K187" s="158"/>
      <c r="L187" s="15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row>
    <row r="188" spans="1:67" x14ac:dyDescent="0.25">
      <c r="A188" s="78"/>
      <c r="B188" s="81"/>
      <c r="C188" s="78"/>
      <c r="D188" s="78"/>
      <c r="E188" s="78"/>
      <c r="F188" s="78"/>
      <c r="G188" s="78"/>
      <c r="H188" s="78"/>
      <c r="I188" s="78"/>
      <c r="J188" s="78"/>
      <c r="K188" s="158"/>
      <c r="L188" s="15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row>
    <row r="189" spans="1:67" x14ac:dyDescent="0.25">
      <c r="A189" s="78"/>
      <c r="B189" s="81"/>
      <c r="C189" s="78"/>
      <c r="D189" s="78"/>
      <c r="E189" s="78"/>
      <c r="F189" s="78"/>
      <c r="G189" s="78"/>
      <c r="H189" s="78"/>
      <c r="I189" s="78"/>
      <c r="J189" s="78"/>
      <c r="K189" s="158"/>
      <c r="L189" s="15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row>
    <row r="190" spans="1:67" x14ac:dyDescent="0.25">
      <c r="A190" s="78"/>
      <c r="B190" s="81"/>
      <c r="C190" s="78"/>
      <c r="D190" s="78"/>
      <c r="E190" s="78"/>
      <c r="F190" s="78"/>
      <c r="G190" s="78"/>
      <c r="H190" s="78"/>
      <c r="I190" s="78"/>
      <c r="J190" s="78"/>
      <c r="K190" s="158"/>
      <c r="L190" s="15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row>
    <row r="191" spans="1:67" x14ac:dyDescent="0.25">
      <c r="A191" s="78"/>
      <c r="B191" s="81"/>
      <c r="C191" s="78"/>
      <c r="D191" s="78"/>
      <c r="E191" s="78"/>
      <c r="F191" s="78"/>
      <c r="G191" s="78"/>
      <c r="H191" s="78"/>
      <c r="I191" s="78"/>
      <c r="J191" s="78"/>
      <c r="K191" s="158"/>
      <c r="L191" s="15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row>
    <row r="192" spans="1:67" x14ac:dyDescent="0.25">
      <c r="A192" s="78"/>
      <c r="B192" s="81"/>
      <c r="C192" s="78"/>
      <c r="D192" s="78"/>
      <c r="E192" s="78"/>
      <c r="F192" s="78"/>
      <c r="G192" s="78"/>
      <c r="H192" s="78"/>
      <c r="I192" s="78"/>
      <c r="J192" s="78"/>
      <c r="K192" s="158"/>
      <c r="L192" s="15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row>
    <row r="193" spans="1:67" x14ac:dyDescent="0.25">
      <c r="A193" s="78"/>
      <c r="B193" s="81"/>
      <c r="C193" s="78"/>
      <c r="D193" s="78"/>
      <c r="E193" s="78"/>
      <c r="F193" s="78"/>
      <c r="G193" s="78"/>
      <c r="H193" s="78"/>
      <c r="I193" s="78"/>
      <c r="J193" s="78"/>
      <c r="K193" s="158"/>
      <c r="L193" s="15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row>
    <row r="194" spans="1:67" x14ac:dyDescent="0.25">
      <c r="A194" s="78"/>
      <c r="B194" s="81"/>
      <c r="C194" s="78"/>
      <c r="D194" s="78"/>
      <c r="E194" s="78"/>
      <c r="F194" s="78"/>
      <c r="G194" s="78"/>
      <c r="H194" s="78"/>
      <c r="I194" s="78"/>
      <c r="J194" s="78"/>
      <c r="K194" s="158"/>
      <c r="L194" s="15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row>
    <row r="195" spans="1:67" x14ac:dyDescent="0.25">
      <c r="A195" s="78"/>
      <c r="B195" s="81"/>
      <c r="C195" s="78"/>
      <c r="D195" s="78"/>
      <c r="E195" s="78"/>
      <c r="F195" s="78"/>
      <c r="G195" s="78"/>
      <c r="H195" s="78"/>
      <c r="I195" s="78"/>
      <c r="J195" s="78"/>
      <c r="K195" s="158"/>
      <c r="L195" s="15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row>
    <row r="196" spans="1:67" x14ac:dyDescent="0.25">
      <c r="A196" s="78"/>
      <c r="B196" s="81"/>
      <c r="C196" s="78"/>
      <c r="D196" s="78"/>
      <c r="E196" s="78"/>
      <c r="F196" s="78"/>
      <c r="G196" s="78"/>
      <c r="H196" s="78"/>
      <c r="I196" s="78"/>
      <c r="J196" s="78"/>
      <c r="K196" s="158"/>
      <c r="L196" s="15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row>
    <row r="197" spans="1:67" x14ac:dyDescent="0.25">
      <c r="A197" s="78"/>
      <c r="B197" s="81"/>
      <c r="C197" s="78"/>
      <c r="D197" s="78"/>
      <c r="E197" s="78"/>
      <c r="F197" s="78"/>
      <c r="G197" s="78"/>
      <c r="H197" s="78"/>
      <c r="I197" s="78"/>
      <c r="J197" s="78"/>
      <c r="K197" s="158"/>
      <c r="L197" s="15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row>
    <row r="198" spans="1:67" x14ac:dyDescent="0.25">
      <c r="A198" s="78"/>
      <c r="B198" s="81"/>
      <c r="C198" s="78"/>
      <c r="D198" s="78"/>
      <c r="E198" s="78"/>
      <c r="F198" s="78"/>
      <c r="G198" s="78"/>
      <c r="H198" s="78"/>
      <c r="I198" s="78"/>
      <c r="J198" s="78"/>
      <c r="K198" s="158"/>
      <c r="L198" s="15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row>
    <row r="199" spans="1:67" x14ac:dyDescent="0.25">
      <c r="A199" s="78"/>
      <c r="B199" s="81"/>
      <c r="C199" s="78"/>
      <c r="D199" s="78"/>
      <c r="E199" s="78"/>
      <c r="F199" s="78"/>
      <c r="G199" s="78"/>
      <c r="H199" s="78"/>
      <c r="I199" s="78"/>
      <c r="J199" s="78"/>
      <c r="K199" s="158"/>
      <c r="L199" s="15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row>
    <row r="200" spans="1:67" x14ac:dyDescent="0.25">
      <c r="A200" s="78"/>
      <c r="B200" s="81"/>
      <c r="C200" s="78"/>
      <c r="D200" s="78"/>
      <c r="E200" s="78"/>
      <c r="F200" s="78"/>
      <c r="G200" s="78"/>
      <c r="H200" s="78"/>
      <c r="I200" s="78"/>
      <c r="J200" s="78"/>
      <c r="K200" s="158"/>
      <c r="L200" s="15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row>
    <row r="201" spans="1:67" x14ac:dyDescent="0.25">
      <c r="A201" s="78"/>
      <c r="B201" s="81"/>
      <c r="C201" s="78"/>
      <c r="D201" s="78"/>
      <c r="E201" s="78"/>
      <c r="F201" s="78"/>
      <c r="G201" s="78"/>
      <c r="H201" s="78"/>
      <c r="I201" s="78"/>
      <c r="J201" s="78"/>
      <c r="K201" s="158"/>
      <c r="L201" s="15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row>
    <row r="202" spans="1:67" x14ac:dyDescent="0.25">
      <c r="A202" s="78"/>
      <c r="B202" s="81"/>
      <c r="C202" s="78"/>
      <c r="D202" s="78"/>
      <c r="E202" s="78"/>
      <c r="F202" s="78"/>
      <c r="G202" s="78"/>
      <c r="H202" s="78"/>
      <c r="I202" s="78"/>
      <c r="J202" s="78"/>
      <c r="K202" s="158"/>
      <c r="L202" s="15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row>
    <row r="203" spans="1:67" x14ac:dyDescent="0.25">
      <c r="A203" s="78"/>
      <c r="B203" s="81"/>
      <c r="C203" s="78"/>
      <c r="D203" s="78"/>
      <c r="E203" s="78"/>
      <c r="F203" s="78"/>
      <c r="G203" s="78"/>
      <c r="H203" s="78"/>
      <c r="I203" s="78"/>
      <c r="J203" s="78"/>
      <c r="K203" s="158"/>
      <c r="L203" s="15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row>
    <row r="204" spans="1:67" x14ac:dyDescent="0.25">
      <c r="A204" s="78"/>
      <c r="B204" s="81"/>
      <c r="C204" s="78"/>
      <c r="D204" s="78"/>
      <c r="E204" s="78"/>
      <c r="F204" s="78"/>
      <c r="G204" s="78"/>
      <c r="H204" s="78"/>
      <c r="I204" s="78"/>
      <c r="J204" s="78"/>
      <c r="K204" s="158"/>
      <c r="L204" s="15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c r="BN204" s="78"/>
      <c r="BO204" s="78"/>
    </row>
    <row r="205" spans="1:67" x14ac:dyDescent="0.25">
      <c r="A205" s="78"/>
      <c r="B205" s="81"/>
      <c r="C205" s="78"/>
      <c r="D205" s="78"/>
      <c r="E205" s="78"/>
      <c r="F205" s="78"/>
      <c r="G205" s="78"/>
      <c r="H205" s="78"/>
      <c r="I205" s="78"/>
      <c r="J205" s="78"/>
      <c r="K205" s="158"/>
      <c r="L205" s="15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row>
    <row r="206" spans="1:67" x14ac:dyDescent="0.25">
      <c r="A206" s="78"/>
      <c r="B206" s="81"/>
      <c r="C206" s="78"/>
      <c r="D206" s="78"/>
      <c r="E206" s="78"/>
      <c r="F206" s="78"/>
      <c r="G206" s="78"/>
      <c r="H206" s="78"/>
      <c r="I206" s="78"/>
      <c r="J206" s="78"/>
      <c r="K206" s="158"/>
      <c r="L206" s="15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c r="BN206" s="78"/>
      <c r="BO206" s="78"/>
    </row>
    <row r="207" spans="1:67" x14ac:dyDescent="0.25">
      <c r="A207" s="78"/>
      <c r="B207" s="81"/>
      <c r="C207" s="78"/>
      <c r="D207" s="78"/>
      <c r="E207" s="78"/>
      <c r="F207" s="78"/>
      <c r="G207" s="78"/>
      <c r="H207" s="78"/>
      <c r="I207" s="78"/>
      <c r="J207" s="78"/>
      <c r="K207" s="158"/>
      <c r="L207" s="15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c r="BN207" s="78"/>
      <c r="BO207" s="78"/>
    </row>
    <row r="208" spans="1:67" x14ac:dyDescent="0.25">
      <c r="A208" s="78"/>
      <c r="B208" s="81"/>
      <c r="C208" s="78"/>
      <c r="D208" s="78"/>
      <c r="E208" s="78"/>
      <c r="F208" s="78"/>
      <c r="G208" s="78"/>
      <c r="H208" s="78"/>
      <c r="I208" s="78"/>
      <c r="J208" s="78"/>
      <c r="K208" s="158"/>
      <c r="L208" s="15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c r="BN208" s="78"/>
      <c r="BO208" s="78"/>
    </row>
    <row r="209" spans="1:67" x14ac:dyDescent="0.25">
      <c r="A209" s="78"/>
      <c r="B209" s="81"/>
      <c r="C209" s="78"/>
      <c r="D209" s="78"/>
      <c r="E209" s="78"/>
      <c r="F209" s="78"/>
      <c r="G209" s="78"/>
      <c r="H209" s="78"/>
      <c r="I209" s="78"/>
      <c r="J209" s="78"/>
      <c r="K209" s="158"/>
      <c r="L209" s="15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c r="BN209" s="78"/>
      <c r="BO209" s="78"/>
    </row>
    <row r="210" spans="1:67" x14ac:dyDescent="0.25">
      <c r="A210" s="78"/>
      <c r="B210" s="81"/>
      <c r="C210" s="78"/>
      <c r="D210" s="78"/>
      <c r="E210" s="78"/>
      <c r="F210" s="78"/>
      <c r="G210" s="78"/>
      <c r="H210" s="78"/>
      <c r="I210" s="78"/>
      <c r="J210" s="78"/>
      <c r="K210" s="158"/>
      <c r="L210" s="15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c r="BN210" s="78"/>
      <c r="BO210" s="78"/>
    </row>
    <row r="211" spans="1:67" x14ac:dyDescent="0.25">
      <c r="A211" s="78"/>
      <c r="B211" s="81"/>
      <c r="C211" s="78"/>
      <c r="D211" s="78"/>
      <c r="E211" s="78"/>
      <c r="F211" s="78"/>
      <c r="G211" s="78"/>
      <c r="H211" s="78"/>
      <c r="I211" s="78"/>
      <c r="J211" s="78"/>
      <c r="K211" s="158"/>
      <c r="L211" s="15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c r="BN211" s="78"/>
      <c r="BO211" s="78"/>
    </row>
    <row r="212" spans="1:67" x14ac:dyDescent="0.25">
      <c r="A212" s="78"/>
      <c r="B212" s="81"/>
      <c r="C212" s="78"/>
      <c r="D212" s="78"/>
      <c r="E212" s="78"/>
      <c r="F212" s="78"/>
      <c r="G212" s="78"/>
      <c r="H212" s="78"/>
      <c r="I212" s="78"/>
      <c r="J212" s="78"/>
      <c r="K212" s="158"/>
      <c r="L212" s="15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row>
    <row r="213" spans="1:67" x14ac:dyDescent="0.25">
      <c r="A213" s="78"/>
      <c r="B213" s="81"/>
      <c r="C213" s="78"/>
      <c r="D213" s="78"/>
      <c r="E213" s="78"/>
      <c r="F213" s="78"/>
      <c r="G213" s="78"/>
      <c r="H213" s="78"/>
      <c r="I213" s="78"/>
      <c r="J213" s="78"/>
      <c r="K213" s="158"/>
      <c r="L213" s="15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c r="BN213" s="78"/>
      <c r="BO213" s="78"/>
    </row>
    <row r="214" spans="1:67" x14ac:dyDescent="0.25">
      <c r="A214" s="78"/>
      <c r="B214" s="81"/>
      <c r="C214" s="78"/>
      <c r="D214" s="78"/>
      <c r="E214" s="78"/>
      <c r="F214" s="78"/>
      <c r="G214" s="78"/>
      <c r="H214" s="78"/>
      <c r="I214" s="78"/>
      <c r="J214" s="78"/>
      <c r="K214" s="158"/>
      <c r="L214" s="15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c r="BN214" s="78"/>
      <c r="BO214" s="78"/>
    </row>
    <row r="215" spans="1:67" x14ac:dyDescent="0.25">
      <c r="A215" s="78"/>
      <c r="B215" s="81"/>
      <c r="C215" s="78"/>
      <c r="D215" s="78"/>
      <c r="E215" s="78"/>
      <c r="F215" s="78"/>
      <c r="G215" s="78"/>
      <c r="H215" s="78"/>
      <c r="I215" s="78"/>
      <c r="J215" s="78"/>
      <c r="K215" s="158"/>
      <c r="L215" s="158"/>
      <c r="AX215" s="78"/>
      <c r="AY215" s="78"/>
      <c r="AZ215" s="78"/>
      <c r="BA215" s="78"/>
      <c r="BB215" s="78"/>
      <c r="BC215" s="78"/>
      <c r="BD215" s="78"/>
      <c r="BE215" s="78"/>
      <c r="BF215" s="78"/>
      <c r="BG215" s="78"/>
      <c r="BH215" s="78"/>
      <c r="BI215" s="78"/>
      <c r="BJ215" s="78"/>
      <c r="BK215" s="78"/>
      <c r="BL215" s="78"/>
      <c r="BM215" s="78"/>
      <c r="BN215" s="78"/>
      <c r="BO215" s="78"/>
    </row>
    <row r="216" spans="1:67" x14ac:dyDescent="0.25">
      <c r="A216" s="78"/>
      <c r="B216" s="81"/>
      <c r="C216" s="78"/>
      <c r="D216" s="78"/>
      <c r="E216" s="78"/>
      <c r="F216" s="78"/>
      <c r="G216" s="78"/>
      <c r="H216" s="78"/>
      <c r="I216" s="78"/>
      <c r="J216" s="78"/>
      <c r="K216" s="158"/>
      <c r="L216" s="158"/>
      <c r="AX216" s="78"/>
      <c r="AY216" s="78"/>
      <c r="AZ216" s="78"/>
      <c r="BA216" s="78"/>
      <c r="BB216" s="78"/>
      <c r="BC216" s="78"/>
      <c r="BD216" s="78"/>
      <c r="BE216" s="78"/>
      <c r="BF216" s="78"/>
      <c r="BG216" s="78"/>
      <c r="BH216" s="78"/>
      <c r="BI216" s="78"/>
      <c r="BJ216" s="78"/>
      <c r="BK216" s="78"/>
      <c r="BL216" s="78"/>
      <c r="BM216" s="78"/>
      <c r="BN216" s="78"/>
      <c r="BO216" s="78"/>
    </row>
    <row r="217" spans="1:67" x14ac:dyDescent="0.25">
      <c r="A217" s="78"/>
      <c r="B217" s="81"/>
      <c r="C217" s="78"/>
      <c r="D217" s="78"/>
      <c r="E217" s="78"/>
      <c r="F217" s="78"/>
      <c r="G217" s="78"/>
      <c r="H217" s="78"/>
      <c r="I217" s="78"/>
      <c r="J217" s="78"/>
      <c r="K217" s="158"/>
      <c r="L217" s="158"/>
      <c r="AX217" s="78"/>
      <c r="AY217" s="78"/>
      <c r="AZ217" s="78"/>
      <c r="BA217" s="78"/>
      <c r="BB217" s="78"/>
      <c r="BC217" s="78"/>
      <c r="BD217" s="78"/>
      <c r="BE217" s="78"/>
      <c r="BF217" s="78"/>
      <c r="BG217" s="78"/>
      <c r="BH217" s="78"/>
      <c r="BI217" s="78"/>
      <c r="BJ217" s="78"/>
      <c r="BK217" s="78"/>
      <c r="BL217" s="78"/>
      <c r="BM217" s="78"/>
      <c r="BN217" s="78"/>
      <c r="BO217" s="78"/>
    </row>
    <row r="218" spans="1:67" x14ac:dyDescent="0.25">
      <c r="A218" s="78"/>
      <c r="B218" s="81"/>
      <c r="C218" s="78"/>
      <c r="D218" s="78"/>
      <c r="E218" s="78"/>
      <c r="F218" s="78"/>
      <c r="G218" s="78"/>
      <c r="H218" s="78"/>
      <c r="I218" s="78"/>
      <c r="J218" s="78"/>
      <c r="K218" s="158"/>
      <c r="L218" s="158"/>
      <c r="AX218" s="78"/>
      <c r="AY218" s="78"/>
      <c r="AZ218" s="78"/>
      <c r="BA218" s="78"/>
      <c r="BB218" s="78"/>
      <c r="BC218" s="78"/>
      <c r="BD218" s="78"/>
      <c r="BE218" s="78"/>
      <c r="BF218" s="78"/>
      <c r="BG218" s="78"/>
      <c r="BH218" s="78"/>
      <c r="BI218" s="78"/>
      <c r="BJ218" s="78"/>
      <c r="BK218" s="78"/>
      <c r="BL218" s="78"/>
      <c r="BM218" s="78"/>
      <c r="BN218" s="78"/>
      <c r="BO218" s="78"/>
    </row>
    <row r="219" spans="1:67" x14ac:dyDescent="0.25">
      <c r="A219" s="78"/>
      <c r="B219" s="81"/>
      <c r="C219" s="78"/>
      <c r="D219" s="78"/>
      <c r="E219" s="78"/>
      <c r="F219" s="78"/>
      <c r="G219" s="78"/>
      <c r="H219" s="78"/>
      <c r="I219" s="78"/>
      <c r="J219" s="78"/>
      <c r="K219" s="158"/>
      <c r="L219" s="158"/>
      <c r="AX219" s="78"/>
      <c r="AY219" s="78"/>
      <c r="AZ219" s="78"/>
      <c r="BA219" s="78"/>
      <c r="BB219" s="78"/>
      <c r="BC219" s="78"/>
      <c r="BD219" s="78"/>
      <c r="BE219" s="78"/>
      <c r="BF219" s="78"/>
      <c r="BG219" s="78"/>
      <c r="BH219" s="78"/>
      <c r="BI219" s="78"/>
      <c r="BJ219" s="78"/>
      <c r="BK219" s="78"/>
      <c r="BL219" s="78"/>
      <c r="BM219" s="78"/>
      <c r="BN219" s="78"/>
      <c r="BO219" s="78"/>
    </row>
    <row r="220" spans="1:67" x14ac:dyDescent="0.25">
      <c r="A220" s="78"/>
      <c r="B220" s="81"/>
      <c r="C220" s="78"/>
      <c r="D220" s="78"/>
      <c r="E220" s="78"/>
      <c r="F220" s="78"/>
      <c r="G220" s="78"/>
      <c r="H220" s="78"/>
      <c r="I220" s="78"/>
      <c r="J220" s="78"/>
      <c r="K220" s="158"/>
      <c r="L220" s="158"/>
      <c r="AX220" s="78"/>
      <c r="AY220" s="78"/>
      <c r="AZ220" s="78"/>
      <c r="BA220" s="78"/>
      <c r="BB220" s="78"/>
      <c r="BC220" s="78"/>
      <c r="BD220" s="78"/>
      <c r="BE220" s="78"/>
      <c r="BF220" s="78"/>
      <c r="BG220" s="78"/>
      <c r="BH220" s="78"/>
      <c r="BI220" s="78"/>
      <c r="BJ220" s="78"/>
      <c r="BK220" s="78"/>
      <c r="BL220" s="78"/>
      <c r="BM220" s="78"/>
      <c r="BN220" s="78"/>
      <c r="BO220" s="78"/>
    </row>
    <row r="221" spans="1:67" x14ac:dyDescent="0.25">
      <c r="B221" s="3"/>
      <c r="K221" s="158"/>
      <c r="L221" s="158"/>
      <c r="AX221" s="78"/>
      <c r="AY221" s="78"/>
      <c r="AZ221" s="78"/>
      <c r="BA221" s="78"/>
      <c r="BB221" s="78"/>
      <c r="BC221" s="78"/>
      <c r="BD221" s="78"/>
      <c r="BE221" s="78"/>
      <c r="BF221" s="78"/>
      <c r="BG221" s="78"/>
      <c r="BH221" s="78"/>
      <c r="BI221" s="78"/>
      <c r="BJ221" s="78"/>
      <c r="BK221" s="78"/>
      <c r="BL221" s="78"/>
      <c r="BM221" s="78"/>
      <c r="BN221" s="78"/>
      <c r="BO221" s="78"/>
    </row>
    <row r="222" spans="1:67" x14ac:dyDescent="0.25">
      <c r="B222" s="3"/>
      <c r="AX222" s="78"/>
      <c r="AY222" s="78"/>
      <c r="AZ222" s="78"/>
      <c r="BA222" s="78"/>
      <c r="BB222" s="78"/>
      <c r="BC222" s="78"/>
      <c r="BD222" s="78"/>
      <c r="BE222" s="78"/>
      <c r="BF222" s="78"/>
      <c r="BG222" s="78"/>
      <c r="BH222" s="78"/>
      <c r="BI222" s="78"/>
      <c r="BJ222" s="78"/>
      <c r="BK222" s="78"/>
      <c r="BL222" s="78"/>
      <c r="BM222" s="78"/>
      <c r="BN222" s="78"/>
      <c r="BO222" s="78"/>
    </row>
    <row r="223" spans="1:67" x14ac:dyDescent="0.25">
      <c r="B223" s="3"/>
      <c r="AX223" s="78"/>
      <c r="AY223" s="78"/>
      <c r="AZ223" s="78"/>
      <c r="BA223" s="78"/>
      <c r="BB223" s="78"/>
      <c r="BC223" s="78"/>
      <c r="BD223" s="78"/>
      <c r="BE223" s="78"/>
      <c r="BF223" s="78"/>
      <c r="BG223" s="78"/>
      <c r="BH223" s="78"/>
      <c r="BI223" s="78"/>
      <c r="BJ223" s="78"/>
      <c r="BK223" s="78"/>
      <c r="BL223" s="78"/>
      <c r="BM223" s="78"/>
      <c r="BN223" s="78"/>
      <c r="BO223" s="78"/>
    </row>
    <row r="224" spans="1:67" x14ac:dyDescent="0.25">
      <c r="B224" s="3"/>
      <c r="AX224" s="78"/>
      <c r="AY224" s="78"/>
      <c r="AZ224" s="78"/>
      <c r="BA224" s="78"/>
      <c r="BB224" s="78"/>
      <c r="BC224" s="78"/>
      <c r="BD224" s="78"/>
      <c r="BE224" s="78"/>
      <c r="BF224" s="78"/>
      <c r="BG224" s="78"/>
      <c r="BH224" s="78"/>
      <c r="BI224" s="78"/>
      <c r="BJ224" s="78"/>
      <c r="BK224" s="78"/>
      <c r="BL224" s="78"/>
      <c r="BM224" s="78"/>
      <c r="BN224" s="78"/>
      <c r="BO224" s="78"/>
    </row>
    <row r="225" spans="1:67" x14ac:dyDescent="0.25">
      <c r="B225" s="3"/>
      <c r="AX225" s="78"/>
      <c r="AY225" s="78"/>
      <c r="AZ225" s="78"/>
      <c r="BA225" s="78"/>
      <c r="BB225" s="78"/>
      <c r="BC225" s="78"/>
      <c r="BD225" s="78"/>
      <c r="BE225" s="78"/>
      <c r="BF225" s="78"/>
      <c r="BG225" s="78"/>
      <c r="BH225" s="78"/>
      <c r="BI225" s="78"/>
      <c r="BJ225" s="78"/>
      <c r="BK225" s="78"/>
      <c r="BL225" s="78"/>
      <c r="BM225" s="78"/>
      <c r="BN225" s="78"/>
      <c r="BO225" s="78"/>
    </row>
    <row r="226" spans="1:67" x14ac:dyDescent="0.25">
      <c r="B226" s="3"/>
      <c r="AX226" s="78"/>
      <c r="AY226" s="78"/>
      <c r="AZ226" s="78"/>
      <c r="BA226" s="78"/>
      <c r="BB226" s="78"/>
      <c r="BC226" s="78"/>
      <c r="BD226" s="78"/>
      <c r="BE226" s="78"/>
      <c r="BF226" s="78"/>
      <c r="BG226" s="78"/>
      <c r="BH226" s="78"/>
      <c r="BI226" s="78"/>
      <c r="BJ226" s="78"/>
      <c r="BK226" s="78"/>
      <c r="BL226" s="78"/>
      <c r="BM226" s="78"/>
      <c r="BN226" s="78"/>
      <c r="BO226" s="78"/>
    </row>
    <row r="227" spans="1:67" x14ac:dyDescent="0.25">
      <c r="B227" s="3"/>
      <c r="AX227" s="78"/>
      <c r="AY227" s="78"/>
      <c r="AZ227" s="78"/>
      <c r="BA227" s="78"/>
      <c r="BB227" s="78"/>
      <c r="BC227" s="78"/>
      <c r="BD227" s="78"/>
      <c r="BE227" s="78"/>
      <c r="BF227" s="78"/>
      <c r="BG227" s="78"/>
      <c r="BH227" s="78"/>
      <c r="BI227" s="78"/>
      <c r="BJ227" s="78"/>
      <c r="BK227" s="78"/>
      <c r="BL227" s="78"/>
      <c r="BM227" s="78"/>
      <c r="BN227" s="78"/>
      <c r="BO227" s="78"/>
    </row>
    <row r="228" spans="1:67" x14ac:dyDescent="0.25">
      <c r="B228" s="3"/>
      <c r="AX228" s="78"/>
      <c r="AY228" s="78"/>
      <c r="AZ228" s="78"/>
      <c r="BA228" s="78"/>
      <c r="BB228" s="78"/>
      <c r="BC228" s="78"/>
      <c r="BD228" s="78"/>
      <c r="BE228" s="78"/>
      <c r="BF228" s="78"/>
      <c r="BG228" s="78"/>
      <c r="BH228" s="78"/>
      <c r="BI228" s="78"/>
      <c r="BJ228" s="78"/>
      <c r="BK228" s="78"/>
      <c r="BL228" s="78"/>
      <c r="BM228" s="78"/>
      <c r="BN228" s="78"/>
      <c r="BO228" s="78"/>
    </row>
    <row r="229" spans="1:67" x14ac:dyDescent="0.25">
      <c r="B229" s="3"/>
      <c r="AX229" s="78"/>
      <c r="AY229" s="78"/>
      <c r="AZ229" s="78"/>
      <c r="BA229" s="78"/>
      <c r="BB229" s="78"/>
      <c r="BC229" s="78"/>
      <c r="BD229" s="78"/>
      <c r="BE229" s="78"/>
      <c r="BF229" s="78"/>
      <c r="BG229" s="78"/>
      <c r="BH229" s="78"/>
      <c r="BI229" s="78"/>
      <c r="BJ229" s="78"/>
      <c r="BK229" s="78"/>
      <c r="BL229" s="78"/>
      <c r="BM229" s="78"/>
      <c r="BN229" s="78"/>
      <c r="BO229" s="78"/>
    </row>
    <row r="230" spans="1:67" x14ac:dyDescent="0.25">
      <c r="B230" s="3"/>
      <c r="AX230" s="78"/>
      <c r="AY230" s="78"/>
      <c r="AZ230" s="78"/>
      <c r="BA230" s="78"/>
      <c r="BB230" s="78"/>
      <c r="BC230" s="78"/>
      <c r="BD230" s="78"/>
      <c r="BE230" s="78"/>
      <c r="BF230" s="78"/>
      <c r="BG230" s="78"/>
      <c r="BH230" s="78"/>
      <c r="BI230" s="78"/>
      <c r="BJ230" s="78"/>
      <c r="BK230" s="78"/>
      <c r="BL230" s="78"/>
      <c r="BM230" s="78"/>
      <c r="BN230" s="78"/>
      <c r="BO230" s="78"/>
    </row>
    <row r="231" spans="1:67" x14ac:dyDescent="0.25">
      <c r="B231" s="3"/>
      <c r="AX231" s="78"/>
      <c r="AY231" s="78"/>
      <c r="AZ231" s="78"/>
      <c r="BA231" s="78"/>
      <c r="BB231" s="78"/>
      <c r="BC231" s="78"/>
      <c r="BD231" s="78"/>
      <c r="BE231" s="78"/>
      <c r="BF231" s="78"/>
      <c r="BG231" s="78"/>
      <c r="BH231" s="78"/>
      <c r="BI231" s="78"/>
      <c r="BJ231" s="78"/>
      <c r="BK231" s="78"/>
      <c r="BL231" s="78"/>
      <c r="BM231" s="78"/>
      <c r="BN231" s="78"/>
      <c r="BO231" s="78"/>
    </row>
    <row r="232" spans="1:67" x14ac:dyDescent="0.25">
      <c r="B232" s="3"/>
      <c r="AX232" s="78"/>
      <c r="AY232" s="78"/>
      <c r="AZ232" s="78"/>
      <c r="BA232" s="78"/>
      <c r="BB232" s="78"/>
      <c r="BC232" s="78"/>
      <c r="BD232" s="78"/>
      <c r="BE232" s="78"/>
      <c r="BF232" s="78"/>
      <c r="BG232" s="78"/>
      <c r="BH232" s="78"/>
      <c r="BI232" s="78"/>
      <c r="BJ232" s="78"/>
      <c r="BK232" s="78"/>
      <c r="BL232" s="78"/>
      <c r="BM232" s="78"/>
      <c r="BN232" s="78"/>
      <c r="BO232" s="78"/>
    </row>
    <row r="233" spans="1:67" x14ac:dyDescent="0.25">
      <c r="B233" s="3"/>
      <c r="AX233" s="78"/>
      <c r="AY233" s="78"/>
      <c r="AZ233" s="78"/>
      <c r="BA233" s="78"/>
      <c r="BB233" s="78"/>
      <c r="BC233" s="78"/>
      <c r="BD233" s="78"/>
      <c r="BE233" s="78"/>
      <c r="BF233" s="78"/>
      <c r="BG233" s="78"/>
      <c r="BH233" s="78"/>
      <c r="BI233" s="78"/>
      <c r="BJ233" s="78"/>
      <c r="BK233" s="78"/>
      <c r="BL233" s="78"/>
      <c r="BM233" s="78"/>
      <c r="BN233" s="78"/>
      <c r="BO233" s="78"/>
    </row>
    <row r="234" spans="1:67" x14ac:dyDescent="0.25">
      <c r="B234" s="3"/>
      <c r="AX234" s="78"/>
      <c r="AY234" s="78"/>
      <c r="AZ234" s="78"/>
      <c r="BA234" s="78"/>
      <c r="BB234" s="78"/>
      <c r="BC234" s="78"/>
      <c r="BD234" s="78"/>
      <c r="BE234" s="78"/>
      <c r="BF234" s="78"/>
      <c r="BG234" s="78"/>
      <c r="BH234" s="78"/>
      <c r="BI234" s="78"/>
      <c r="BJ234" s="78"/>
      <c r="BK234" s="78"/>
      <c r="BL234" s="78"/>
      <c r="BM234" s="78"/>
      <c r="BN234" s="78"/>
      <c r="BO234" s="78"/>
    </row>
    <row r="235" spans="1:67" x14ac:dyDescent="0.25">
      <c r="B235" s="3"/>
      <c r="AX235" s="78"/>
      <c r="AY235" s="78"/>
      <c r="AZ235" s="78"/>
      <c r="BA235" s="78"/>
      <c r="BB235" s="78"/>
      <c r="BC235" s="78"/>
      <c r="BD235" s="78"/>
      <c r="BE235" s="78"/>
      <c r="BF235" s="78"/>
      <c r="BG235" s="78"/>
      <c r="BH235" s="78"/>
      <c r="BI235" s="78"/>
      <c r="BJ235" s="78"/>
      <c r="BK235" s="78"/>
      <c r="BL235" s="78"/>
      <c r="BM235" s="78"/>
      <c r="BN235" s="78"/>
      <c r="BO235" s="78"/>
    </row>
    <row r="236" spans="1:67" x14ac:dyDescent="0.25">
      <c r="B236" s="3"/>
      <c r="AX236" s="78"/>
      <c r="AY236" s="78"/>
      <c r="AZ236" s="78"/>
      <c r="BA236" s="78"/>
      <c r="BB236" s="78"/>
      <c r="BC236" s="78"/>
      <c r="BD236" s="78"/>
      <c r="BE236" s="78"/>
      <c r="BF236" s="78"/>
      <c r="BG236" s="78"/>
      <c r="BH236" s="78"/>
      <c r="BI236" s="78"/>
      <c r="BJ236" s="78"/>
      <c r="BK236" s="78"/>
      <c r="BL236" s="78"/>
      <c r="BM236" s="78"/>
      <c r="BN236" s="78"/>
      <c r="BO236" s="78"/>
    </row>
    <row r="237" spans="1:67" x14ac:dyDescent="0.25">
      <c r="A237" s="2"/>
      <c r="B237" s="4"/>
      <c r="C237" s="2"/>
      <c r="AX237" s="78"/>
      <c r="AY237" s="78"/>
      <c r="AZ237" s="78"/>
      <c r="BA237" s="78"/>
      <c r="BB237" s="78"/>
      <c r="BC237" s="78"/>
      <c r="BD237" s="78"/>
      <c r="BE237" s="78"/>
      <c r="BF237" s="78"/>
      <c r="BG237" s="78"/>
      <c r="BH237" s="78"/>
      <c r="BI237" s="78"/>
      <c r="BJ237" s="78"/>
      <c r="BK237" s="78"/>
      <c r="BL237" s="78"/>
      <c r="BM237" s="78"/>
      <c r="BN237" s="78"/>
      <c r="BO237" s="78"/>
    </row>
    <row r="238" spans="1:67" x14ac:dyDescent="0.25">
      <c r="A238" s="2"/>
      <c r="B238" s="4"/>
      <c r="C238" s="2"/>
      <c r="AX238" s="78"/>
      <c r="AY238" s="78"/>
      <c r="AZ238" s="78"/>
      <c r="BA238" s="78"/>
      <c r="BB238" s="78"/>
      <c r="BC238" s="78"/>
      <c r="BD238" s="78"/>
      <c r="BE238" s="78"/>
      <c r="BF238" s="78"/>
      <c r="BG238" s="78"/>
      <c r="BH238" s="78"/>
      <c r="BI238" s="78"/>
      <c r="BJ238" s="78"/>
      <c r="BK238" s="78"/>
      <c r="BL238" s="78"/>
      <c r="BM238" s="78"/>
      <c r="BN238" s="78"/>
      <c r="BO238" s="78"/>
    </row>
    <row r="239" spans="1:67" x14ac:dyDescent="0.25">
      <c r="A239" s="2"/>
      <c r="B239" s="4"/>
      <c r="C239" s="2"/>
      <c r="D239" s="2"/>
      <c r="E239" s="2"/>
      <c r="AX239" s="78"/>
      <c r="AY239" s="78"/>
      <c r="AZ239" s="78"/>
      <c r="BA239" s="78"/>
      <c r="BB239" s="78"/>
      <c r="BC239" s="78"/>
      <c r="BD239" s="78"/>
      <c r="BE239" s="78"/>
      <c r="BF239" s="78"/>
      <c r="BG239" s="78"/>
      <c r="BH239" s="78"/>
      <c r="BI239" s="78"/>
      <c r="BJ239" s="78"/>
      <c r="BK239" s="78"/>
      <c r="BL239" s="78"/>
      <c r="BM239" s="78"/>
      <c r="BN239" s="78"/>
      <c r="BO239" s="78"/>
    </row>
    <row r="240" spans="1:67" x14ac:dyDescent="0.25">
      <c r="A240" s="2"/>
      <c r="B240" s="4"/>
      <c r="C240" s="2"/>
      <c r="D240" s="2"/>
      <c r="E240" s="2"/>
      <c r="AX240" s="78"/>
      <c r="AY240" s="78"/>
      <c r="AZ240" s="78"/>
      <c r="BA240" s="78"/>
      <c r="BB240" s="78"/>
      <c r="BC240" s="78"/>
      <c r="BD240" s="78"/>
      <c r="BE240" s="78"/>
      <c r="BF240" s="78"/>
      <c r="BG240" s="78"/>
      <c r="BH240" s="78"/>
      <c r="BI240" s="78"/>
      <c r="BJ240" s="78"/>
      <c r="BK240" s="78"/>
      <c r="BL240" s="78"/>
      <c r="BM240" s="78"/>
      <c r="BN240" s="78"/>
      <c r="BO240" s="78"/>
    </row>
    <row r="241" spans="1:67" x14ac:dyDescent="0.25">
      <c r="A241" s="2"/>
      <c r="B241" s="4"/>
      <c r="C241" s="2"/>
      <c r="D241" s="2"/>
      <c r="E241" s="2"/>
      <c r="AX241" s="78"/>
      <c r="AY241" s="78"/>
      <c r="AZ241" s="78"/>
      <c r="BA241" s="78"/>
      <c r="BB241" s="78"/>
      <c r="BC241" s="78"/>
      <c r="BD241" s="78"/>
      <c r="BE241" s="78"/>
      <c r="BF241" s="78"/>
      <c r="BG241" s="78"/>
      <c r="BH241" s="78"/>
      <c r="BI241" s="78"/>
      <c r="BJ241" s="78"/>
      <c r="BK241" s="78"/>
      <c r="BL241" s="78"/>
      <c r="BM241" s="78"/>
      <c r="BN241" s="78"/>
      <c r="BO241" s="78"/>
    </row>
    <row r="242" spans="1:67" x14ac:dyDescent="0.25">
      <c r="A242" s="2"/>
      <c r="B242" s="4"/>
      <c r="C242" s="2"/>
      <c r="D242" s="2"/>
      <c r="E242" s="2"/>
      <c r="AX242" s="78"/>
      <c r="AY242" s="78"/>
      <c r="AZ242" s="78"/>
      <c r="BA242" s="78"/>
      <c r="BB242" s="78"/>
      <c r="BC242" s="78"/>
      <c r="BD242" s="78"/>
      <c r="BE242" s="78"/>
      <c r="BF242" s="78"/>
      <c r="BG242" s="78"/>
      <c r="BH242" s="78"/>
      <c r="BI242" s="78"/>
      <c r="BJ242" s="78"/>
      <c r="BK242" s="78"/>
      <c r="BL242" s="78"/>
      <c r="BM242" s="78"/>
      <c r="BN242" s="78"/>
      <c r="BO242" s="78"/>
    </row>
    <row r="243" spans="1:67" x14ac:dyDescent="0.25">
      <c r="A243" s="2"/>
      <c r="B243" s="4"/>
      <c r="C243" s="2"/>
      <c r="D243" s="2"/>
      <c r="E243" s="2"/>
      <c r="AX243" s="78"/>
      <c r="AY243" s="78"/>
      <c r="AZ243" s="78"/>
      <c r="BA243" s="78"/>
      <c r="BB243" s="78"/>
      <c r="BC243" s="78"/>
      <c r="BD243" s="78"/>
      <c r="BE243" s="78"/>
      <c r="BF243" s="78"/>
      <c r="BG243" s="78"/>
      <c r="BH243" s="78"/>
      <c r="BI243" s="78"/>
      <c r="BJ243" s="78"/>
      <c r="BK243" s="78"/>
      <c r="BL243" s="78"/>
      <c r="BM243" s="78"/>
      <c r="BN243" s="78"/>
      <c r="BO243" s="78"/>
    </row>
    <row r="244" spans="1:67" x14ac:dyDescent="0.25">
      <c r="A244" s="2"/>
      <c r="B244" s="4"/>
      <c r="C244" s="2"/>
      <c r="D244" s="2"/>
      <c r="E244" s="2"/>
      <c r="AX244" s="78"/>
      <c r="AY244" s="78"/>
      <c r="AZ244" s="78"/>
      <c r="BA244" s="78"/>
      <c r="BB244" s="78"/>
      <c r="BC244" s="78"/>
      <c r="BD244" s="78"/>
      <c r="BE244" s="78"/>
      <c r="BF244" s="78"/>
      <c r="BG244" s="78"/>
      <c r="BH244" s="78"/>
      <c r="BI244" s="78"/>
      <c r="BJ244" s="78"/>
      <c r="BK244" s="78"/>
      <c r="BL244" s="78"/>
      <c r="BM244" s="78"/>
      <c r="BN244" s="78"/>
      <c r="BO244" s="78"/>
    </row>
    <row r="245" spans="1:67" x14ac:dyDescent="0.25">
      <c r="AX245" s="78"/>
      <c r="AY245" s="78"/>
      <c r="AZ245" s="78"/>
      <c r="BA245" s="78"/>
      <c r="BB245" s="78"/>
      <c r="BC245" s="78"/>
      <c r="BD245" s="78"/>
      <c r="BE245" s="78"/>
      <c r="BF245" s="78"/>
      <c r="BG245" s="78"/>
      <c r="BH245" s="78"/>
      <c r="BI245" s="78"/>
      <c r="BJ245" s="78"/>
      <c r="BK245" s="78"/>
      <c r="BL245" s="78"/>
      <c r="BM245" s="78"/>
      <c r="BN245" s="78"/>
      <c r="BO245" s="78"/>
    </row>
    <row r="246" spans="1:67" x14ac:dyDescent="0.25">
      <c r="AX246" s="78"/>
      <c r="AY246" s="78"/>
      <c r="AZ246" s="78"/>
      <c r="BA246" s="78"/>
      <c r="BB246" s="78"/>
      <c r="BC246" s="78"/>
      <c r="BD246" s="78"/>
      <c r="BE246" s="78"/>
      <c r="BF246" s="78"/>
      <c r="BG246" s="78"/>
      <c r="BH246" s="78"/>
      <c r="BI246" s="78"/>
      <c r="BJ246" s="78"/>
      <c r="BK246" s="78"/>
      <c r="BL246" s="78"/>
      <c r="BM246" s="78"/>
      <c r="BN246" s="78"/>
      <c r="BO246" s="78"/>
    </row>
    <row r="247" spans="1:67" x14ac:dyDescent="0.25">
      <c r="AX247" s="78"/>
      <c r="AY247" s="78"/>
      <c r="AZ247" s="78"/>
      <c r="BA247" s="78"/>
      <c r="BB247" s="78"/>
      <c r="BC247" s="78"/>
      <c r="BD247" s="78"/>
      <c r="BE247" s="78"/>
      <c r="BF247" s="78"/>
      <c r="BG247" s="78"/>
      <c r="BH247" s="78"/>
      <c r="BI247" s="78"/>
      <c r="BJ247" s="78"/>
      <c r="BK247" s="78"/>
      <c r="BL247" s="78"/>
      <c r="BM247" s="78"/>
      <c r="BN247" s="78"/>
      <c r="BO247" s="78"/>
    </row>
    <row r="248" spans="1:67" x14ac:dyDescent="0.25">
      <c r="AX248" s="78"/>
      <c r="AY248" s="78"/>
      <c r="AZ248" s="78"/>
      <c r="BA248" s="78"/>
      <c r="BB248" s="78"/>
      <c r="BC248" s="78"/>
      <c r="BD248" s="78"/>
      <c r="BE248" s="78"/>
      <c r="BF248" s="78"/>
      <c r="BG248" s="78"/>
      <c r="BH248" s="78"/>
      <c r="BI248" s="78"/>
      <c r="BJ248" s="78"/>
      <c r="BK248" s="78"/>
      <c r="BL248" s="78"/>
      <c r="BM248" s="78"/>
      <c r="BN248" s="78"/>
      <c r="BO248" s="78"/>
    </row>
    <row r="249" spans="1:67" x14ac:dyDescent="0.25">
      <c r="AX249" s="78"/>
      <c r="AY249" s="78"/>
      <c r="AZ249" s="78"/>
      <c r="BA249" s="78"/>
      <c r="BB249" s="78"/>
      <c r="BC249" s="78"/>
      <c r="BD249" s="78"/>
      <c r="BE249" s="78"/>
      <c r="BF249" s="78"/>
      <c r="BG249" s="78"/>
      <c r="BH249" s="78"/>
      <c r="BI249" s="78"/>
      <c r="BJ249" s="78"/>
      <c r="BK249" s="78"/>
      <c r="BL249" s="78"/>
      <c r="BM249" s="78"/>
      <c r="BN249" s="78"/>
      <c r="BO249" s="78"/>
    </row>
    <row r="250" spans="1:67" x14ac:dyDescent="0.25">
      <c r="AX250" s="78"/>
      <c r="AY250" s="78"/>
      <c r="AZ250" s="78"/>
      <c r="BA250" s="78"/>
      <c r="BB250" s="78"/>
      <c r="BC250" s="78"/>
      <c r="BD250" s="78"/>
      <c r="BE250" s="78"/>
      <c r="BF250" s="78"/>
      <c r="BG250" s="78"/>
      <c r="BH250" s="78"/>
      <c r="BI250" s="78"/>
      <c r="BJ250" s="78"/>
      <c r="BK250" s="78"/>
      <c r="BL250" s="78"/>
      <c r="BM250" s="78"/>
      <c r="BN250" s="78"/>
      <c r="BO250" s="78"/>
    </row>
    <row r="251" spans="1:67" x14ac:dyDescent="0.25">
      <c r="AX251" s="78"/>
      <c r="AY251" s="78"/>
      <c r="AZ251" s="78"/>
      <c r="BA251" s="78"/>
      <c r="BB251" s="78"/>
      <c r="BC251" s="78"/>
      <c r="BD251" s="78"/>
      <c r="BE251" s="78"/>
      <c r="BF251" s="78"/>
      <c r="BG251" s="78"/>
      <c r="BH251" s="78"/>
      <c r="BI251" s="78"/>
      <c r="BJ251" s="78"/>
      <c r="BK251" s="78"/>
      <c r="BL251" s="78"/>
      <c r="BM251" s="78"/>
      <c r="BN251" s="78"/>
      <c r="BO251" s="78"/>
    </row>
    <row r="252" spans="1:67" x14ac:dyDescent="0.25">
      <c r="AX252" s="78"/>
      <c r="AY252" s="78"/>
      <c r="AZ252" s="78"/>
      <c r="BA252" s="78"/>
      <c r="BB252" s="78"/>
      <c r="BC252" s="78"/>
      <c r="BD252" s="78"/>
      <c r="BE252" s="78"/>
      <c r="BF252" s="78"/>
      <c r="BG252" s="78"/>
      <c r="BH252" s="78"/>
      <c r="BI252" s="78"/>
      <c r="BJ252" s="78"/>
      <c r="BK252" s="78"/>
      <c r="BL252" s="78"/>
      <c r="BM252" s="78"/>
      <c r="BN252" s="78"/>
      <c r="BO252" s="78"/>
    </row>
    <row r="253" spans="1:67" x14ac:dyDescent="0.25">
      <c r="AX253" s="78"/>
      <c r="AY253" s="78"/>
      <c r="AZ253" s="78"/>
      <c r="BA253" s="78"/>
      <c r="BB253" s="78"/>
      <c r="BC253" s="78"/>
      <c r="BD253" s="78"/>
      <c r="BE253" s="78"/>
      <c r="BF253" s="78"/>
      <c r="BG253" s="78"/>
      <c r="BH253" s="78"/>
      <c r="BI253" s="78"/>
      <c r="BJ253" s="78"/>
      <c r="BK253" s="78"/>
      <c r="BL253" s="78"/>
      <c r="BM253" s="78"/>
      <c r="BN253" s="78"/>
      <c r="BO253" s="78"/>
    </row>
    <row r="254" spans="1:67" x14ac:dyDescent="0.25">
      <c r="AX254" s="78"/>
      <c r="AY254" s="78"/>
      <c r="AZ254" s="78"/>
      <c r="BA254" s="78"/>
      <c r="BB254" s="78"/>
      <c r="BC254" s="78"/>
      <c r="BD254" s="78"/>
      <c r="BE254" s="78"/>
      <c r="BF254" s="78"/>
      <c r="BG254" s="78"/>
      <c r="BH254" s="78"/>
      <c r="BI254" s="78"/>
      <c r="BJ254" s="78"/>
      <c r="BK254" s="78"/>
      <c r="BL254" s="78"/>
      <c r="BM254" s="78"/>
      <c r="BN254" s="78"/>
      <c r="BO254" s="78"/>
    </row>
    <row r="255" spans="1:67" x14ac:dyDescent="0.25">
      <c r="AX255" s="78"/>
      <c r="AY255" s="78"/>
      <c r="AZ255" s="78"/>
      <c r="BA255" s="78"/>
      <c r="BB255" s="78"/>
      <c r="BC255" s="78"/>
      <c r="BD255" s="78"/>
      <c r="BE255" s="78"/>
      <c r="BF255" s="78"/>
      <c r="BG255" s="78"/>
      <c r="BH255" s="78"/>
      <c r="BI255" s="78"/>
      <c r="BJ255" s="78"/>
      <c r="BK255" s="78"/>
      <c r="BL255" s="78"/>
      <c r="BM255" s="78"/>
      <c r="BN255" s="78"/>
      <c r="BO255" s="78"/>
    </row>
    <row r="256" spans="1:67" x14ac:dyDescent="0.25">
      <c r="AX256" s="78"/>
      <c r="AY256" s="78"/>
      <c r="AZ256" s="78"/>
      <c r="BA256" s="78"/>
      <c r="BB256" s="78"/>
      <c r="BC256" s="78"/>
      <c r="BD256" s="78"/>
      <c r="BE256" s="78"/>
      <c r="BF256" s="78"/>
      <c r="BG256" s="78"/>
      <c r="BH256" s="78"/>
      <c r="BI256" s="78"/>
      <c r="BJ256" s="78"/>
      <c r="BK256" s="78"/>
      <c r="BL256" s="78"/>
      <c r="BM256" s="78"/>
      <c r="BN256" s="78"/>
      <c r="BO256" s="78"/>
    </row>
    <row r="257" spans="50:67" x14ac:dyDescent="0.25">
      <c r="AX257" s="78"/>
      <c r="AY257" s="78"/>
      <c r="AZ257" s="78"/>
      <c r="BA257" s="78"/>
      <c r="BB257" s="78"/>
      <c r="BC257" s="78"/>
      <c r="BD257" s="78"/>
      <c r="BE257" s="78"/>
      <c r="BF257" s="78"/>
      <c r="BG257" s="78"/>
      <c r="BH257" s="78"/>
      <c r="BI257" s="78"/>
      <c r="BJ257" s="78"/>
      <c r="BK257" s="78"/>
      <c r="BL257" s="78"/>
      <c r="BM257" s="78"/>
      <c r="BN257" s="78"/>
      <c r="BO257" s="78"/>
    </row>
    <row r="258" spans="50:67" x14ac:dyDescent="0.25">
      <c r="AX258" s="78"/>
      <c r="AY258" s="78"/>
      <c r="AZ258" s="78"/>
      <c r="BA258" s="78"/>
      <c r="BB258" s="78"/>
      <c r="BC258" s="78"/>
      <c r="BD258" s="78"/>
      <c r="BE258" s="78"/>
      <c r="BF258" s="78"/>
      <c r="BG258" s="78"/>
      <c r="BH258" s="78"/>
      <c r="BI258" s="78"/>
      <c r="BJ258" s="78"/>
      <c r="BK258" s="78"/>
      <c r="BL258" s="78"/>
      <c r="BM258" s="78"/>
      <c r="BN258" s="78"/>
      <c r="BO258" s="78"/>
    </row>
    <row r="259" spans="50:67" x14ac:dyDescent="0.25">
      <c r="AX259" s="78"/>
      <c r="AY259" s="78"/>
      <c r="AZ259" s="78"/>
      <c r="BA259" s="78"/>
      <c r="BB259" s="78"/>
      <c r="BC259" s="78"/>
      <c r="BD259" s="78"/>
      <c r="BE259" s="78"/>
      <c r="BF259" s="78"/>
      <c r="BG259" s="78"/>
      <c r="BH259" s="78"/>
      <c r="BI259" s="78"/>
      <c r="BJ259" s="78"/>
      <c r="BK259" s="78"/>
      <c r="BL259" s="78"/>
      <c r="BM259" s="78"/>
      <c r="BN259" s="78"/>
      <c r="BO259" s="78"/>
    </row>
    <row r="260" spans="50:67" x14ac:dyDescent="0.25">
      <c r="AX260" s="78"/>
      <c r="AY260" s="78"/>
      <c r="AZ260" s="78"/>
      <c r="BA260" s="78"/>
      <c r="BB260" s="78"/>
      <c r="BC260" s="78"/>
      <c r="BD260" s="78"/>
      <c r="BE260" s="78"/>
      <c r="BF260" s="78"/>
      <c r="BG260" s="78"/>
      <c r="BH260" s="78"/>
      <c r="BI260" s="78"/>
      <c r="BJ260" s="78"/>
      <c r="BK260" s="78"/>
      <c r="BL260" s="78"/>
      <c r="BM260" s="78"/>
      <c r="BN260" s="78"/>
      <c r="BO260" s="78"/>
    </row>
    <row r="261" spans="50:67" x14ac:dyDescent="0.25">
      <c r="AX261" s="78"/>
      <c r="AY261" s="78"/>
      <c r="AZ261" s="78"/>
      <c r="BA261" s="78"/>
      <c r="BB261" s="78"/>
      <c r="BC261" s="78"/>
      <c r="BD261" s="78"/>
      <c r="BE261" s="78"/>
      <c r="BF261" s="78"/>
      <c r="BG261" s="78"/>
      <c r="BH261" s="78"/>
      <c r="BI261" s="78"/>
      <c r="BJ261" s="78"/>
      <c r="BK261" s="78"/>
      <c r="BL261" s="78"/>
      <c r="BM261" s="78"/>
      <c r="BN261" s="78"/>
      <c r="BO261" s="78"/>
    </row>
    <row r="262" spans="50:67" x14ac:dyDescent="0.25">
      <c r="AX262" s="78"/>
      <c r="AY262" s="78"/>
      <c r="AZ262" s="78"/>
      <c r="BA262" s="78"/>
      <c r="BB262" s="78"/>
      <c r="BC262" s="78"/>
      <c r="BD262" s="78"/>
      <c r="BE262" s="78"/>
      <c r="BF262" s="78"/>
      <c r="BG262" s="78"/>
      <c r="BH262" s="78"/>
      <c r="BI262" s="78"/>
      <c r="BJ262" s="78"/>
      <c r="BK262" s="78"/>
      <c r="BL262" s="78"/>
      <c r="BM262" s="78"/>
      <c r="BN262" s="78"/>
      <c r="BO262" s="78"/>
    </row>
    <row r="263" spans="50:67" x14ac:dyDescent="0.25">
      <c r="AX263" s="78"/>
      <c r="AY263" s="78"/>
      <c r="AZ263" s="78"/>
      <c r="BA263" s="78"/>
      <c r="BB263" s="78"/>
      <c r="BC263" s="78"/>
      <c r="BD263" s="78"/>
      <c r="BE263" s="78"/>
      <c r="BF263" s="78"/>
      <c r="BG263" s="78"/>
      <c r="BH263" s="78"/>
      <c r="BI263" s="78"/>
      <c r="BJ263" s="78"/>
      <c r="BK263" s="78"/>
      <c r="BL263" s="78"/>
      <c r="BM263" s="78"/>
      <c r="BN263" s="78"/>
      <c r="BO263" s="78"/>
    </row>
    <row r="264" spans="50:67" x14ac:dyDescent="0.25">
      <c r="AX264" s="78"/>
      <c r="AY264" s="78"/>
      <c r="AZ264" s="78"/>
      <c r="BA264" s="78"/>
      <c r="BB264" s="78"/>
      <c r="BC264" s="78"/>
      <c r="BD264" s="78"/>
      <c r="BE264" s="78"/>
      <c r="BF264" s="78"/>
      <c r="BG264" s="78"/>
      <c r="BH264" s="78"/>
      <c r="BI264" s="78"/>
      <c r="BJ264" s="78"/>
      <c r="BK264" s="78"/>
      <c r="BL264" s="78"/>
      <c r="BM264" s="78"/>
      <c r="BN264" s="78"/>
      <c r="BO264" s="78"/>
    </row>
    <row r="265" spans="50:67" x14ac:dyDescent="0.25">
      <c r="AX265" s="78"/>
      <c r="AY265" s="78"/>
      <c r="AZ265" s="78"/>
      <c r="BA265" s="78"/>
      <c r="BB265" s="78"/>
      <c r="BC265" s="78"/>
      <c r="BD265" s="78"/>
      <c r="BE265" s="78"/>
      <c r="BF265" s="78"/>
      <c r="BG265" s="78"/>
      <c r="BH265" s="78"/>
      <c r="BI265" s="78"/>
      <c r="BJ265" s="78"/>
      <c r="BK265" s="78"/>
      <c r="BL265" s="78"/>
      <c r="BM265" s="78"/>
      <c r="BN265" s="78"/>
      <c r="BO265" s="78"/>
    </row>
    <row r="266" spans="50:67" x14ac:dyDescent="0.25">
      <c r="AX266" s="78"/>
      <c r="AY266" s="78"/>
      <c r="AZ266" s="78"/>
      <c r="BA266" s="78"/>
      <c r="BB266" s="78"/>
      <c r="BC266" s="78"/>
      <c r="BD266" s="78"/>
      <c r="BE266" s="78"/>
      <c r="BF266" s="78"/>
      <c r="BG266" s="78"/>
      <c r="BH266" s="78"/>
      <c r="BI266" s="78"/>
      <c r="BJ266" s="78"/>
      <c r="BK266" s="78"/>
      <c r="BL266" s="78"/>
      <c r="BM266" s="78"/>
      <c r="BN266" s="78"/>
      <c r="BO266" s="78"/>
    </row>
    <row r="267" spans="50:67" x14ac:dyDescent="0.25">
      <c r="AX267" s="78"/>
      <c r="AY267" s="78"/>
      <c r="AZ267" s="78"/>
      <c r="BA267" s="78"/>
      <c r="BB267" s="78"/>
      <c r="BC267" s="78"/>
      <c r="BD267" s="78"/>
      <c r="BE267" s="78"/>
      <c r="BF267" s="78"/>
      <c r="BG267" s="78"/>
      <c r="BH267" s="78"/>
      <c r="BI267" s="78"/>
      <c r="BJ267" s="78"/>
      <c r="BK267" s="78"/>
      <c r="BL267" s="78"/>
      <c r="BM267" s="78"/>
      <c r="BN267" s="78"/>
      <c r="BO267" s="78"/>
    </row>
    <row r="268" spans="50:67" x14ac:dyDescent="0.25">
      <c r="AX268" s="78"/>
      <c r="AY268" s="78"/>
      <c r="AZ268" s="78"/>
      <c r="BA268" s="78"/>
      <c r="BB268" s="78"/>
      <c r="BC268" s="78"/>
      <c r="BD268" s="78"/>
      <c r="BE268" s="78"/>
      <c r="BF268" s="78"/>
      <c r="BG268" s="78"/>
      <c r="BH268" s="78"/>
      <c r="BI268" s="78"/>
      <c r="BJ268" s="78"/>
      <c r="BK268" s="78"/>
      <c r="BL268" s="78"/>
      <c r="BM268" s="78"/>
      <c r="BN268" s="78"/>
      <c r="BO268" s="78"/>
    </row>
    <row r="269" spans="50:67" x14ac:dyDescent="0.25">
      <c r="AX269" s="78"/>
      <c r="AY269" s="78"/>
      <c r="AZ269" s="78"/>
      <c r="BA269" s="78"/>
      <c r="BB269" s="78"/>
      <c r="BC269" s="78"/>
      <c r="BD269" s="78"/>
      <c r="BE269" s="78"/>
      <c r="BF269" s="78"/>
      <c r="BG269" s="78"/>
      <c r="BH269" s="78"/>
      <c r="BI269" s="78"/>
      <c r="BJ269" s="78"/>
      <c r="BK269" s="78"/>
      <c r="BL269" s="78"/>
      <c r="BM269" s="78"/>
      <c r="BN269" s="78"/>
      <c r="BO269" s="78"/>
    </row>
    <row r="270" spans="50:67" x14ac:dyDescent="0.25">
      <c r="AX270" s="78"/>
      <c r="AY270" s="78"/>
      <c r="AZ270" s="78"/>
      <c r="BA270" s="78"/>
      <c r="BB270" s="78"/>
      <c r="BC270" s="78"/>
      <c r="BD270" s="78"/>
      <c r="BE270" s="78"/>
      <c r="BF270" s="78"/>
      <c r="BG270" s="78"/>
      <c r="BH270" s="78"/>
      <c r="BI270" s="78"/>
      <c r="BJ270" s="78"/>
      <c r="BK270" s="78"/>
      <c r="BL270" s="78"/>
      <c r="BM270" s="78"/>
      <c r="BN270" s="78"/>
      <c r="BO270" s="78"/>
    </row>
    <row r="271" spans="50:67" x14ac:dyDescent="0.25">
      <c r="AX271" s="78"/>
      <c r="AY271" s="78"/>
      <c r="AZ271" s="78"/>
      <c r="BA271" s="78"/>
      <c r="BB271" s="78"/>
      <c r="BC271" s="78"/>
      <c r="BD271" s="78"/>
      <c r="BE271" s="78"/>
      <c r="BF271" s="78"/>
      <c r="BG271" s="78"/>
      <c r="BH271" s="78"/>
      <c r="BI271" s="78"/>
      <c r="BJ271" s="78"/>
      <c r="BK271" s="78"/>
      <c r="BL271" s="78"/>
      <c r="BM271" s="78"/>
      <c r="BN271" s="78"/>
      <c r="BO271" s="78"/>
    </row>
    <row r="272" spans="50:67" x14ac:dyDescent="0.25">
      <c r="AX272" s="78"/>
      <c r="AY272" s="78"/>
      <c r="AZ272" s="78"/>
      <c r="BA272" s="78"/>
      <c r="BB272" s="78"/>
      <c r="BC272" s="78"/>
      <c r="BD272" s="78"/>
      <c r="BE272" s="78"/>
      <c r="BF272" s="78"/>
      <c r="BG272" s="78"/>
      <c r="BH272" s="78"/>
      <c r="BI272" s="78"/>
      <c r="BJ272" s="78"/>
      <c r="BK272" s="78"/>
      <c r="BL272" s="78"/>
      <c r="BM272" s="78"/>
      <c r="BN272" s="78"/>
      <c r="BO272" s="78"/>
    </row>
    <row r="273" spans="50:67" x14ac:dyDescent="0.25">
      <c r="AX273" s="78"/>
      <c r="AY273" s="78"/>
      <c r="AZ273" s="78"/>
      <c r="BA273" s="78"/>
      <c r="BB273" s="78"/>
      <c r="BC273" s="78"/>
      <c r="BD273" s="78"/>
      <c r="BE273" s="78"/>
      <c r="BF273" s="78"/>
      <c r="BG273" s="78"/>
      <c r="BH273" s="78"/>
      <c r="BI273" s="78"/>
      <c r="BJ273" s="78"/>
      <c r="BK273" s="78"/>
      <c r="BL273" s="78"/>
      <c r="BM273" s="78"/>
      <c r="BN273" s="78"/>
      <c r="BO273" s="78"/>
    </row>
    <row r="274" spans="50:67" x14ac:dyDescent="0.25">
      <c r="AX274" s="78"/>
      <c r="AY274" s="78"/>
      <c r="AZ274" s="78"/>
      <c r="BA274" s="78"/>
      <c r="BB274" s="78"/>
      <c r="BC274" s="78"/>
      <c r="BD274" s="78"/>
      <c r="BE274" s="78"/>
      <c r="BF274" s="78"/>
      <c r="BG274" s="78"/>
      <c r="BH274" s="78"/>
      <c r="BI274" s="78"/>
      <c r="BJ274" s="78"/>
      <c r="BK274" s="78"/>
      <c r="BL274" s="78"/>
      <c r="BM274" s="78"/>
      <c r="BN274" s="78"/>
      <c r="BO274" s="78"/>
    </row>
    <row r="275" spans="50:67" x14ac:dyDescent="0.25">
      <c r="AX275" s="78"/>
      <c r="AY275" s="78"/>
      <c r="AZ275" s="78"/>
      <c r="BA275" s="78"/>
      <c r="BB275" s="78"/>
      <c r="BC275" s="78"/>
      <c r="BD275" s="78"/>
      <c r="BE275" s="78"/>
      <c r="BF275" s="78"/>
      <c r="BG275" s="78"/>
      <c r="BH275" s="78"/>
      <c r="BI275" s="78"/>
      <c r="BJ275" s="78"/>
      <c r="BK275" s="78"/>
      <c r="BL275" s="78"/>
      <c r="BM275" s="78"/>
      <c r="BN275" s="78"/>
      <c r="BO275" s="78"/>
    </row>
    <row r="276" spans="50:67" x14ac:dyDescent="0.25">
      <c r="AX276" s="78"/>
      <c r="AY276" s="78"/>
      <c r="AZ276" s="78"/>
      <c r="BA276" s="78"/>
      <c r="BB276" s="78"/>
      <c r="BC276" s="78"/>
      <c r="BD276" s="78"/>
      <c r="BE276" s="78"/>
      <c r="BF276" s="78"/>
      <c r="BG276" s="78"/>
      <c r="BH276" s="78"/>
      <c r="BI276" s="78"/>
      <c r="BJ276" s="78"/>
      <c r="BK276" s="78"/>
      <c r="BL276" s="78"/>
      <c r="BM276" s="78"/>
      <c r="BN276" s="78"/>
      <c r="BO276" s="78"/>
    </row>
    <row r="277" spans="50:67" x14ac:dyDescent="0.25">
      <c r="AX277" s="78"/>
      <c r="AY277" s="78"/>
      <c r="AZ277" s="78"/>
      <c r="BA277" s="78"/>
      <c r="BB277" s="78"/>
      <c r="BC277" s="78"/>
      <c r="BD277" s="78"/>
      <c r="BE277" s="78"/>
      <c r="BF277" s="78"/>
      <c r="BG277" s="78"/>
      <c r="BH277" s="78"/>
      <c r="BI277" s="78"/>
      <c r="BJ277" s="78"/>
      <c r="BK277" s="78"/>
      <c r="BL277" s="78"/>
      <c r="BM277" s="78"/>
      <c r="BN277" s="78"/>
      <c r="BO277" s="78"/>
    </row>
    <row r="278" spans="50:67" x14ac:dyDescent="0.25">
      <c r="AX278" s="78"/>
      <c r="AY278" s="78"/>
      <c r="AZ278" s="78"/>
      <c r="BA278" s="78"/>
      <c r="BB278" s="78"/>
      <c r="BC278" s="78"/>
      <c r="BD278" s="78"/>
      <c r="BE278" s="78"/>
      <c r="BF278" s="78"/>
      <c r="BG278" s="78"/>
      <c r="BH278" s="78"/>
      <c r="BI278" s="78"/>
      <c r="BJ278" s="78"/>
      <c r="BK278" s="78"/>
      <c r="BL278" s="78"/>
      <c r="BM278" s="78"/>
      <c r="BN278" s="78"/>
      <c r="BO278" s="78"/>
    </row>
    <row r="279" spans="50:67" x14ac:dyDescent="0.25">
      <c r="AX279" s="78"/>
      <c r="AY279" s="78"/>
      <c r="AZ279" s="78"/>
      <c r="BA279" s="78"/>
      <c r="BB279" s="78"/>
      <c r="BC279" s="78"/>
      <c r="BD279" s="78"/>
      <c r="BE279" s="78"/>
      <c r="BF279" s="78"/>
      <c r="BG279" s="78"/>
      <c r="BH279" s="78"/>
      <c r="BI279" s="78"/>
      <c r="BJ279" s="78"/>
      <c r="BK279" s="78"/>
      <c r="BL279" s="78"/>
      <c r="BM279" s="78"/>
      <c r="BN279" s="78"/>
      <c r="BO279" s="78"/>
    </row>
    <row r="280" spans="50:67" x14ac:dyDescent="0.25">
      <c r="AX280" s="78"/>
      <c r="AY280" s="78"/>
      <c r="AZ280" s="78"/>
      <c r="BA280" s="78"/>
      <c r="BB280" s="78"/>
      <c r="BC280" s="78"/>
      <c r="BD280" s="78"/>
      <c r="BE280" s="78"/>
      <c r="BF280" s="78"/>
      <c r="BG280" s="78"/>
      <c r="BH280" s="78"/>
      <c r="BI280" s="78"/>
      <c r="BJ280" s="78"/>
      <c r="BK280" s="78"/>
      <c r="BL280" s="78"/>
      <c r="BM280" s="78"/>
      <c r="BN280" s="78"/>
      <c r="BO280" s="78"/>
    </row>
    <row r="281" spans="50:67" x14ac:dyDescent="0.25">
      <c r="AX281" s="78"/>
      <c r="AY281" s="78"/>
      <c r="AZ281" s="78"/>
      <c r="BA281" s="78"/>
      <c r="BB281" s="78"/>
      <c r="BC281" s="78"/>
      <c r="BD281" s="78"/>
      <c r="BE281" s="78"/>
      <c r="BF281" s="78"/>
      <c r="BG281" s="78"/>
      <c r="BH281" s="78"/>
      <c r="BI281" s="78"/>
      <c r="BJ281" s="78"/>
      <c r="BK281" s="78"/>
      <c r="BL281" s="78"/>
      <c r="BM281" s="78"/>
      <c r="BN281" s="78"/>
      <c r="BO281" s="78"/>
    </row>
    <row r="282" spans="50:67" x14ac:dyDescent="0.25">
      <c r="AX282" s="78"/>
      <c r="AY282" s="78"/>
      <c r="AZ282" s="78"/>
      <c r="BA282" s="78"/>
      <c r="BB282" s="78"/>
      <c r="BC282" s="78"/>
      <c r="BD282" s="78"/>
      <c r="BE282" s="78"/>
      <c r="BF282" s="78"/>
      <c r="BG282" s="78"/>
      <c r="BH282" s="78"/>
      <c r="BI282" s="78"/>
      <c r="BJ282" s="78"/>
      <c r="BK282" s="78"/>
      <c r="BL282" s="78"/>
      <c r="BM282" s="78"/>
      <c r="BN282" s="78"/>
      <c r="BO282" s="78"/>
    </row>
    <row r="283" spans="50:67" x14ac:dyDescent="0.25">
      <c r="AX283" s="78"/>
      <c r="AY283" s="78"/>
      <c r="AZ283" s="78"/>
      <c r="BA283" s="78"/>
      <c r="BB283" s="78"/>
      <c r="BC283" s="78"/>
      <c r="BD283" s="78"/>
      <c r="BE283" s="78"/>
      <c r="BF283" s="78"/>
      <c r="BG283" s="78"/>
      <c r="BH283" s="78"/>
      <c r="BI283" s="78"/>
      <c r="BJ283" s="78"/>
      <c r="BK283" s="78"/>
      <c r="BL283" s="78"/>
      <c r="BM283" s="78"/>
      <c r="BN283" s="78"/>
      <c r="BO283" s="78"/>
    </row>
    <row r="284" spans="50:67" x14ac:dyDescent="0.25">
      <c r="AX284" s="78"/>
      <c r="AY284" s="78"/>
      <c r="AZ284" s="78"/>
      <c r="BA284" s="78"/>
      <c r="BB284" s="78"/>
      <c r="BC284" s="78"/>
      <c r="BD284" s="78"/>
      <c r="BE284" s="78"/>
      <c r="BF284" s="78"/>
      <c r="BG284" s="78"/>
      <c r="BH284" s="78"/>
      <c r="BI284" s="78"/>
      <c r="BJ284" s="78"/>
      <c r="BK284" s="78"/>
      <c r="BL284" s="78"/>
      <c r="BM284" s="78"/>
      <c r="BN284" s="78"/>
      <c r="BO284" s="78"/>
    </row>
    <row r="285" spans="50:67" x14ac:dyDescent="0.25">
      <c r="AX285" s="78"/>
      <c r="AY285" s="78"/>
      <c r="AZ285" s="78"/>
      <c r="BA285" s="78"/>
      <c r="BB285" s="78"/>
      <c r="BC285" s="78"/>
      <c r="BD285" s="78"/>
      <c r="BE285" s="78"/>
      <c r="BF285" s="78"/>
      <c r="BG285" s="78"/>
      <c r="BH285" s="78"/>
      <c r="BI285" s="78"/>
      <c r="BJ285" s="78"/>
      <c r="BK285" s="78"/>
      <c r="BL285" s="78"/>
      <c r="BM285" s="78"/>
      <c r="BN285" s="78"/>
      <c r="BO285" s="78"/>
    </row>
    <row r="286" spans="50:67" x14ac:dyDescent="0.25">
      <c r="AX286" s="78"/>
      <c r="AY286" s="78"/>
      <c r="AZ286" s="78"/>
      <c r="BA286" s="78"/>
      <c r="BB286" s="78"/>
      <c r="BC286" s="78"/>
      <c r="BD286" s="78"/>
      <c r="BE286" s="78"/>
      <c r="BF286" s="78"/>
      <c r="BG286" s="78"/>
      <c r="BH286" s="78"/>
      <c r="BI286" s="78"/>
      <c r="BJ286" s="78"/>
      <c r="BK286" s="78"/>
      <c r="BL286" s="78"/>
      <c r="BM286" s="78"/>
      <c r="BN286" s="78"/>
      <c r="BO286" s="78"/>
    </row>
    <row r="287" spans="50:67" x14ac:dyDescent="0.25">
      <c r="AX287" s="78"/>
      <c r="AY287" s="78"/>
      <c r="AZ287" s="78"/>
      <c r="BA287" s="78"/>
      <c r="BB287" s="78"/>
      <c r="BC287" s="78"/>
      <c r="BD287" s="78"/>
      <c r="BE287" s="78"/>
      <c r="BF287" s="78"/>
      <c r="BG287" s="78"/>
      <c r="BH287" s="78"/>
      <c r="BI287" s="78"/>
      <c r="BJ287" s="78"/>
      <c r="BK287" s="78"/>
      <c r="BL287" s="78"/>
      <c r="BM287" s="78"/>
      <c r="BN287" s="78"/>
      <c r="BO287" s="78"/>
    </row>
    <row r="288" spans="50:67" x14ac:dyDescent="0.25">
      <c r="AX288" s="78"/>
      <c r="AY288" s="78"/>
      <c r="AZ288" s="78"/>
      <c r="BA288" s="78"/>
      <c r="BB288" s="78"/>
      <c r="BC288" s="78"/>
      <c r="BD288" s="78"/>
      <c r="BE288" s="78"/>
      <c r="BF288" s="78"/>
      <c r="BG288" s="78"/>
      <c r="BH288" s="78"/>
      <c r="BI288" s="78"/>
      <c r="BJ288" s="78"/>
      <c r="BK288" s="78"/>
      <c r="BL288" s="78"/>
      <c r="BM288" s="78"/>
      <c r="BN288" s="78"/>
      <c r="BO288" s="78"/>
    </row>
    <row r="289" spans="50:67" x14ac:dyDescent="0.25">
      <c r="AX289" s="78"/>
      <c r="AY289" s="78"/>
      <c r="AZ289" s="78"/>
      <c r="BA289" s="78"/>
      <c r="BB289" s="78"/>
      <c r="BC289" s="78"/>
      <c r="BD289" s="78"/>
      <c r="BE289" s="78"/>
      <c r="BF289" s="78"/>
      <c r="BG289" s="78"/>
      <c r="BH289" s="78"/>
      <c r="BI289" s="78"/>
      <c r="BJ289" s="78"/>
      <c r="BK289" s="78"/>
      <c r="BL289" s="78"/>
      <c r="BM289" s="78"/>
      <c r="BN289" s="78"/>
      <c r="BO289" s="78"/>
    </row>
    <row r="290" spans="50:67" x14ac:dyDescent="0.25">
      <c r="AX290" s="78"/>
      <c r="AY290" s="78"/>
      <c r="AZ290" s="78"/>
      <c r="BA290" s="78"/>
      <c r="BB290" s="78"/>
      <c r="BC290" s="78"/>
      <c r="BD290" s="78"/>
      <c r="BE290" s="78"/>
      <c r="BF290" s="78"/>
      <c r="BG290" s="78"/>
      <c r="BH290" s="78"/>
      <c r="BI290" s="78"/>
      <c r="BJ290" s="78"/>
      <c r="BK290" s="78"/>
      <c r="BL290" s="78"/>
      <c r="BM290" s="78"/>
      <c r="BN290" s="78"/>
      <c r="BO290" s="78"/>
    </row>
    <row r="291" spans="50:67" x14ac:dyDescent="0.25">
      <c r="AX291" s="78"/>
      <c r="AY291" s="78"/>
      <c r="AZ291" s="78"/>
      <c r="BA291" s="78"/>
      <c r="BB291" s="78"/>
      <c r="BC291" s="78"/>
      <c r="BD291" s="78"/>
      <c r="BE291" s="78"/>
      <c r="BF291" s="78"/>
      <c r="BG291" s="78"/>
      <c r="BH291" s="78"/>
      <c r="BI291" s="78"/>
      <c r="BJ291" s="78"/>
      <c r="BK291" s="78"/>
      <c r="BL291" s="78"/>
      <c r="BM291" s="78"/>
      <c r="BN291" s="78"/>
      <c r="BO291" s="78"/>
    </row>
    <row r="292" spans="50:67" x14ac:dyDescent="0.25">
      <c r="AX292" s="78"/>
      <c r="AY292" s="78"/>
      <c r="AZ292" s="78"/>
      <c r="BA292" s="78"/>
      <c r="BB292" s="78"/>
      <c r="BC292" s="78"/>
      <c r="BD292" s="78"/>
      <c r="BE292" s="78"/>
      <c r="BF292" s="78"/>
      <c r="BG292" s="78"/>
      <c r="BH292" s="78"/>
      <c r="BI292" s="78"/>
      <c r="BJ292" s="78"/>
      <c r="BK292" s="78"/>
      <c r="BL292" s="78"/>
      <c r="BM292" s="78"/>
      <c r="BN292" s="78"/>
      <c r="BO292" s="78"/>
    </row>
    <row r="293" spans="50:67" x14ac:dyDescent="0.25">
      <c r="AX293" s="78"/>
      <c r="AY293" s="78"/>
      <c r="AZ293" s="78"/>
      <c r="BA293" s="78"/>
      <c r="BB293" s="78"/>
      <c r="BC293" s="78"/>
      <c r="BD293" s="78"/>
      <c r="BE293" s="78"/>
      <c r="BF293" s="78"/>
      <c r="BG293" s="78"/>
      <c r="BH293" s="78"/>
      <c r="BI293" s="78"/>
      <c r="BJ293" s="78"/>
      <c r="BK293" s="78"/>
      <c r="BL293" s="78"/>
      <c r="BM293" s="78"/>
      <c r="BN293" s="78"/>
      <c r="BO293" s="78"/>
    </row>
    <row r="294" spans="50:67" x14ac:dyDescent="0.25">
      <c r="AX294" s="78"/>
      <c r="AY294" s="78"/>
      <c r="AZ294" s="78"/>
      <c r="BA294" s="78"/>
      <c r="BB294" s="78"/>
      <c r="BC294" s="78"/>
      <c r="BD294" s="78"/>
      <c r="BE294" s="78"/>
      <c r="BF294" s="78"/>
      <c r="BG294" s="78"/>
      <c r="BH294" s="78"/>
      <c r="BI294" s="78"/>
      <c r="BJ294" s="78"/>
      <c r="BK294" s="78"/>
      <c r="BL294" s="78"/>
      <c r="BM294" s="78"/>
      <c r="BN294" s="78"/>
      <c r="BO294" s="78"/>
    </row>
    <row r="295" spans="50:67" x14ac:dyDescent="0.25">
      <c r="AX295" s="78"/>
      <c r="AY295" s="78"/>
      <c r="AZ295" s="78"/>
      <c r="BA295" s="78"/>
      <c r="BB295" s="78"/>
      <c r="BC295" s="78"/>
      <c r="BD295" s="78"/>
      <c r="BE295" s="78"/>
      <c r="BF295" s="78"/>
      <c r="BG295" s="78"/>
      <c r="BH295" s="78"/>
      <c r="BI295" s="78"/>
      <c r="BJ295" s="78"/>
      <c r="BK295" s="78"/>
      <c r="BL295" s="78"/>
      <c r="BM295" s="78"/>
      <c r="BN295" s="78"/>
      <c r="BO295" s="78"/>
    </row>
    <row r="296" spans="50:67" x14ac:dyDescent="0.25">
      <c r="AX296" s="78"/>
      <c r="AY296" s="78"/>
      <c r="AZ296" s="78"/>
      <c r="BA296" s="78"/>
      <c r="BB296" s="78"/>
      <c r="BC296" s="78"/>
      <c r="BD296" s="78"/>
      <c r="BE296" s="78"/>
      <c r="BF296" s="78"/>
      <c r="BG296" s="78"/>
      <c r="BH296" s="78"/>
      <c r="BI296" s="78"/>
      <c r="BJ296" s="78"/>
      <c r="BK296" s="78"/>
      <c r="BL296" s="78"/>
      <c r="BM296" s="78"/>
      <c r="BN296" s="78"/>
      <c r="BO296" s="78"/>
    </row>
    <row r="297" spans="50:67" x14ac:dyDescent="0.25">
      <c r="AX297" s="78"/>
      <c r="AY297" s="78"/>
      <c r="AZ297" s="78"/>
      <c r="BA297" s="78"/>
      <c r="BB297" s="78"/>
      <c r="BC297" s="78"/>
      <c r="BD297" s="78"/>
      <c r="BE297" s="78"/>
      <c r="BF297" s="78"/>
      <c r="BG297" s="78"/>
      <c r="BH297" s="78"/>
      <c r="BI297" s="78"/>
      <c r="BJ297" s="78"/>
      <c r="BK297" s="78"/>
      <c r="BL297" s="78"/>
      <c r="BM297" s="78"/>
      <c r="BN297" s="78"/>
      <c r="BO297" s="78"/>
    </row>
    <row r="298" spans="50:67" x14ac:dyDescent="0.25">
      <c r="AX298" s="78"/>
      <c r="AY298" s="78"/>
      <c r="AZ298" s="78"/>
      <c r="BA298" s="78"/>
      <c r="BB298" s="78"/>
      <c r="BC298" s="78"/>
      <c r="BD298" s="78"/>
      <c r="BE298" s="78"/>
      <c r="BF298" s="78"/>
      <c r="BG298" s="78"/>
      <c r="BH298" s="78"/>
      <c r="BI298" s="78"/>
      <c r="BJ298" s="78"/>
      <c r="BK298" s="78"/>
      <c r="BL298" s="78"/>
      <c r="BM298" s="78"/>
      <c r="BN298" s="78"/>
      <c r="BO298" s="78"/>
    </row>
    <row r="299" spans="50:67" x14ac:dyDescent="0.25">
      <c r="AX299" s="78"/>
      <c r="AY299" s="78"/>
      <c r="AZ299" s="78"/>
      <c r="BA299" s="78"/>
      <c r="BB299" s="78"/>
      <c r="BC299" s="78"/>
      <c r="BD299" s="78"/>
      <c r="BE299" s="78"/>
      <c r="BF299" s="78"/>
      <c r="BG299" s="78"/>
      <c r="BH299" s="78"/>
      <c r="BI299" s="78"/>
      <c r="BJ299" s="78"/>
      <c r="BK299" s="78"/>
      <c r="BL299" s="78"/>
      <c r="BM299" s="78"/>
      <c r="BN299" s="78"/>
      <c r="BO299" s="78"/>
    </row>
    <row r="300" spans="50:67" x14ac:dyDescent="0.25">
      <c r="AX300" s="78"/>
      <c r="AY300" s="78"/>
      <c r="AZ300" s="78"/>
      <c r="BA300" s="78"/>
      <c r="BB300" s="78"/>
      <c r="BC300" s="78"/>
      <c r="BD300" s="78"/>
      <c r="BE300" s="78"/>
      <c r="BF300" s="78"/>
      <c r="BG300" s="78"/>
      <c r="BH300" s="78"/>
      <c r="BI300" s="78"/>
      <c r="BJ300" s="78"/>
      <c r="BK300" s="78"/>
      <c r="BL300" s="78"/>
      <c r="BM300" s="78"/>
      <c r="BN300" s="78"/>
      <c r="BO300" s="78"/>
    </row>
    <row r="301" spans="50:67" x14ac:dyDescent="0.25">
      <c r="AX301" s="78"/>
      <c r="AY301" s="78"/>
      <c r="AZ301" s="78"/>
      <c r="BA301" s="78"/>
      <c r="BB301" s="78"/>
      <c r="BC301" s="78"/>
      <c r="BD301" s="78"/>
      <c r="BE301" s="78"/>
      <c r="BF301" s="78"/>
      <c r="BG301" s="78"/>
      <c r="BH301" s="78"/>
      <c r="BI301" s="78"/>
      <c r="BJ301" s="78"/>
      <c r="BK301" s="78"/>
      <c r="BL301" s="78"/>
      <c r="BM301" s="78"/>
      <c r="BN301" s="78"/>
      <c r="BO301" s="78"/>
    </row>
    <row r="302" spans="50:67" x14ac:dyDescent="0.25">
      <c r="AX302" s="78"/>
      <c r="AY302" s="78"/>
      <c r="AZ302" s="78"/>
      <c r="BA302" s="78"/>
      <c r="BB302" s="78"/>
      <c r="BC302" s="78"/>
      <c r="BD302" s="78"/>
      <c r="BE302" s="78"/>
      <c r="BF302" s="78"/>
      <c r="BG302" s="78"/>
      <c r="BH302" s="78"/>
      <c r="BI302" s="78"/>
      <c r="BJ302" s="78"/>
      <c r="BK302" s="78"/>
      <c r="BL302" s="78"/>
      <c r="BM302" s="78"/>
      <c r="BN302" s="78"/>
      <c r="BO302" s="78"/>
    </row>
    <row r="303" spans="50:67" x14ac:dyDescent="0.25">
      <c r="AX303" s="78"/>
      <c r="AY303" s="78"/>
      <c r="AZ303" s="78"/>
      <c r="BA303" s="78"/>
      <c r="BB303" s="78"/>
      <c r="BC303" s="78"/>
      <c r="BD303" s="78"/>
      <c r="BE303" s="78"/>
      <c r="BF303" s="78"/>
      <c r="BG303" s="78"/>
      <c r="BH303" s="78"/>
      <c r="BI303" s="78"/>
      <c r="BJ303" s="78"/>
      <c r="BK303" s="78"/>
      <c r="BL303" s="78"/>
      <c r="BM303" s="78"/>
      <c r="BN303" s="78"/>
      <c r="BO303" s="78"/>
    </row>
    <row r="304" spans="50:67" x14ac:dyDescent="0.25">
      <c r="AX304" s="78"/>
      <c r="AY304" s="78"/>
      <c r="AZ304" s="78"/>
      <c r="BA304" s="78"/>
      <c r="BB304" s="78"/>
      <c r="BC304" s="78"/>
      <c r="BD304" s="78"/>
      <c r="BE304" s="78"/>
      <c r="BF304" s="78"/>
      <c r="BG304" s="78"/>
      <c r="BH304" s="78"/>
      <c r="BI304" s="78"/>
      <c r="BJ304" s="78"/>
      <c r="BK304" s="78"/>
      <c r="BL304" s="78"/>
      <c r="BM304" s="78"/>
      <c r="BN304" s="78"/>
      <c r="BO304" s="78"/>
    </row>
    <row r="305" spans="50:67" x14ac:dyDescent="0.25">
      <c r="AX305" s="78"/>
      <c r="AY305" s="78"/>
      <c r="AZ305" s="78"/>
      <c r="BA305" s="78"/>
      <c r="BB305" s="78"/>
      <c r="BC305" s="78"/>
      <c r="BD305" s="78"/>
      <c r="BE305" s="78"/>
      <c r="BF305" s="78"/>
      <c r="BG305" s="78"/>
      <c r="BH305" s="78"/>
      <c r="BI305" s="78"/>
      <c r="BJ305" s="78"/>
      <c r="BK305" s="78"/>
      <c r="BL305" s="78"/>
      <c r="BM305" s="78"/>
      <c r="BN305" s="78"/>
      <c r="BO305" s="78"/>
    </row>
    <row r="306" spans="50:67" x14ac:dyDescent="0.25">
      <c r="AX306" s="78"/>
      <c r="AY306" s="78"/>
      <c r="AZ306" s="78"/>
      <c r="BA306" s="78"/>
      <c r="BB306" s="78"/>
      <c r="BC306" s="78"/>
      <c r="BD306" s="78"/>
      <c r="BE306" s="78"/>
      <c r="BF306" s="78"/>
      <c r="BG306" s="78"/>
      <c r="BH306" s="78"/>
      <c r="BI306" s="78"/>
      <c r="BJ306" s="78"/>
      <c r="BK306" s="78"/>
      <c r="BL306" s="78"/>
      <c r="BM306" s="78"/>
      <c r="BN306" s="78"/>
      <c r="BO306" s="78"/>
    </row>
    <row r="307" spans="50:67" x14ac:dyDescent="0.25">
      <c r="AX307" s="78"/>
      <c r="AY307" s="78"/>
      <c r="AZ307" s="78"/>
      <c r="BA307" s="78"/>
      <c r="BB307" s="78"/>
      <c r="BC307" s="78"/>
      <c r="BD307" s="78"/>
      <c r="BE307" s="78"/>
      <c r="BF307" s="78"/>
      <c r="BG307" s="78"/>
      <c r="BH307" s="78"/>
      <c r="BI307" s="78"/>
      <c r="BJ307" s="78"/>
      <c r="BK307" s="78"/>
      <c r="BL307" s="78"/>
      <c r="BM307" s="78"/>
      <c r="BN307" s="78"/>
      <c r="BO307" s="78"/>
    </row>
    <row r="308" spans="50:67" x14ac:dyDescent="0.25">
      <c r="AX308" s="78"/>
      <c r="AY308" s="78"/>
      <c r="AZ308" s="78"/>
      <c r="BA308" s="78"/>
      <c r="BB308" s="78"/>
      <c r="BC308" s="78"/>
      <c r="BD308" s="78"/>
      <c r="BE308" s="78"/>
      <c r="BF308" s="78"/>
      <c r="BG308" s="78"/>
      <c r="BH308" s="78"/>
      <c r="BI308" s="78"/>
      <c r="BJ308" s="78"/>
      <c r="BK308" s="78"/>
      <c r="BL308" s="78"/>
      <c r="BM308" s="78"/>
      <c r="BN308" s="78"/>
      <c r="BO308" s="78"/>
    </row>
    <row r="309" spans="50:67" x14ac:dyDescent="0.25">
      <c r="AX309" s="78"/>
      <c r="AY309" s="78"/>
      <c r="AZ309" s="78"/>
      <c r="BA309" s="78"/>
      <c r="BB309" s="78"/>
      <c r="BC309" s="78"/>
      <c r="BD309" s="78"/>
      <c r="BE309" s="78"/>
      <c r="BF309" s="78"/>
      <c r="BG309" s="78"/>
      <c r="BH309" s="78"/>
      <c r="BI309" s="78"/>
      <c r="BJ309" s="78"/>
      <c r="BK309" s="78"/>
      <c r="BL309" s="78"/>
      <c r="BM309" s="78"/>
      <c r="BN309" s="78"/>
      <c r="BO309" s="78"/>
    </row>
    <row r="310" spans="50:67" x14ac:dyDescent="0.25">
      <c r="AX310" s="78"/>
      <c r="AY310" s="78"/>
      <c r="AZ310" s="78"/>
      <c r="BA310" s="78"/>
      <c r="BB310" s="78"/>
      <c r="BC310" s="78"/>
      <c r="BD310" s="78"/>
      <c r="BE310" s="78"/>
      <c r="BF310" s="78"/>
      <c r="BG310" s="78"/>
      <c r="BH310" s="78"/>
      <c r="BI310" s="78"/>
      <c r="BJ310" s="78"/>
      <c r="BK310" s="78"/>
      <c r="BL310" s="78"/>
      <c r="BM310" s="78"/>
      <c r="BN310" s="78"/>
      <c r="BO310" s="78"/>
    </row>
    <row r="311" spans="50:67" x14ac:dyDescent="0.25">
      <c r="AX311" s="78"/>
      <c r="AY311" s="78"/>
      <c r="AZ311" s="78"/>
      <c r="BA311" s="78"/>
      <c r="BB311" s="78"/>
      <c r="BC311" s="78"/>
      <c r="BD311" s="78"/>
      <c r="BE311" s="78"/>
      <c r="BF311" s="78"/>
      <c r="BG311" s="78"/>
      <c r="BH311" s="78"/>
      <c r="BI311" s="78"/>
      <c r="BJ311" s="78"/>
      <c r="BK311" s="78"/>
      <c r="BL311" s="78"/>
      <c r="BM311" s="78"/>
      <c r="BN311" s="78"/>
      <c r="BO311" s="78"/>
    </row>
    <row r="312" spans="50:67" x14ac:dyDescent="0.25">
      <c r="AX312" s="78"/>
      <c r="AY312" s="78"/>
      <c r="AZ312" s="78"/>
      <c r="BA312" s="78"/>
      <c r="BB312" s="78"/>
      <c r="BC312" s="78"/>
      <c r="BD312" s="78"/>
      <c r="BE312" s="78"/>
      <c r="BF312" s="78"/>
      <c r="BG312" s="78"/>
      <c r="BH312" s="78"/>
      <c r="BI312" s="78"/>
      <c r="BJ312" s="78"/>
      <c r="BK312" s="78"/>
      <c r="BL312" s="78"/>
      <c r="BM312" s="78"/>
      <c r="BN312" s="78"/>
      <c r="BO312" s="78"/>
    </row>
    <row r="313" spans="50:67" x14ac:dyDescent="0.25">
      <c r="AX313" s="78"/>
      <c r="AY313" s="78"/>
      <c r="AZ313" s="78"/>
      <c r="BA313" s="78"/>
      <c r="BB313" s="78"/>
      <c r="BC313" s="78"/>
      <c r="BD313" s="78"/>
      <c r="BE313" s="78"/>
      <c r="BF313" s="78"/>
      <c r="BG313" s="78"/>
      <c r="BH313" s="78"/>
      <c r="BI313" s="78"/>
      <c r="BJ313" s="78"/>
      <c r="BK313" s="78"/>
      <c r="BL313" s="78"/>
      <c r="BM313" s="78"/>
      <c r="BN313" s="78"/>
      <c r="BO313" s="78"/>
    </row>
    <row r="314" spans="50:67" x14ac:dyDescent="0.25">
      <c r="AX314" s="78"/>
      <c r="AY314" s="78"/>
      <c r="AZ314" s="78"/>
      <c r="BA314" s="78"/>
      <c r="BB314" s="78"/>
      <c r="BC314" s="78"/>
      <c r="BD314" s="78"/>
      <c r="BE314" s="78"/>
      <c r="BF314" s="78"/>
      <c r="BG314" s="78"/>
      <c r="BH314" s="78"/>
      <c r="BI314" s="78"/>
      <c r="BJ314" s="78"/>
      <c r="BK314" s="78"/>
      <c r="BL314" s="78"/>
      <c r="BM314" s="78"/>
      <c r="BN314" s="78"/>
      <c r="BO314" s="78"/>
    </row>
    <row r="315" spans="50:67" x14ac:dyDescent="0.25">
      <c r="AX315" s="78"/>
      <c r="AY315" s="78"/>
      <c r="AZ315" s="78"/>
      <c r="BA315" s="78"/>
      <c r="BB315" s="78"/>
      <c r="BC315" s="78"/>
      <c r="BD315" s="78"/>
      <c r="BE315" s="78"/>
      <c r="BF315" s="78"/>
      <c r="BG315" s="78"/>
      <c r="BH315" s="78"/>
      <c r="BI315" s="78"/>
      <c r="BJ315" s="78"/>
      <c r="BK315" s="78"/>
      <c r="BL315" s="78"/>
      <c r="BM315" s="78"/>
      <c r="BN315" s="78"/>
      <c r="BO315" s="78"/>
    </row>
    <row r="316" spans="50:67" x14ac:dyDescent="0.25">
      <c r="AX316" s="78"/>
      <c r="AY316" s="78"/>
      <c r="AZ316" s="78"/>
      <c r="BA316" s="78"/>
      <c r="BB316" s="78"/>
      <c r="BC316" s="78"/>
      <c r="BD316" s="78"/>
      <c r="BE316" s="78"/>
      <c r="BF316" s="78"/>
      <c r="BG316" s="78"/>
      <c r="BH316" s="78"/>
      <c r="BI316" s="78"/>
      <c r="BJ316" s="78"/>
      <c r="BK316" s="78"/>
      <c r="BL316" s="78"/>
      <c r="BM316" s="78"/>
      <c r="BN316" s="78"/>
      <c r="BO316" s="78"/>
    </row>
    <row r="317" spans="50:67" x14ac:dyDescent="0.25">
      <c r="AX317" s="78"/>
      <c r="AY317" s="78"/>
      <c r="AZ317" s="78"/>
      <c r="BA317" s="78"/>
      <c r="BB317" s="78"/>
      <c r="BC317" s="78"/>
      <c r="BD317" s="78"/>
      <c r="BE317" s="78"/>
      <c r="BF317" s="78"/>
      <c r="BG317" s="78"/>
      <c r="BH317" s="78"/>
      <c r="BI317" s="78"/>
      <c r="BJ317" s="78"/>
      <c r="BK317" s="78"/>
      <c r="BL317" s="78"/>
      <c r="BM317" s="78"/>
      <c r="BN317" s="78"/>
      <c r="BO317" s="78"/>
    </row>
    <row r="318" spans="50:67" x14ac:dyDescent="0.25">
      <c r="AX318" s="78"/>
      <c r="AY318" s="78"/>
      <c r="AZ318" s="78"/>
      <c r="BA318" s="78"/>
      <c r="BB318" s="78"/>
      <c r="BC318" s="78"/>
      <c r="BD318" s="78"/>
      <c r="BE318" s="78"/>
      <c r="BF318" s="78"/>
      <c r="BG318" s="78"/>
      <c r="BH318" s="78"/>
      <c r="BI318" s="78"/>
      <c r="BJ318" s="78"/>
      <c r="BK318" s="78"/>
      <c r="BL318" s="78"/>
      <c r="BM318" s="78"/>
      <c r="BN318" s="78"/>
      <c r="BO318" s="78"/>
    </row>
    <row r="319" spans="50:67" x14ac:dyDescent="0.25">
      <c r="AX319" s="78"/>
      <c r="AY319" s="78"/>
      <c r="AZ319" s="78"/>
      <c r="BA319" s="78"/>
      <c r="BB319" s="78"/>
      <c r="BC319" s="78"/>
      <c r="BD319" s="78"/>
      <c r="BE319" s="78"/>
      <c r="BF319" s="78"/>
      <c r="BG319" s="78"/>
      <c r="BH319" s="78"/>
      <c r="BI319" s="78"/>
      <c r="BJ319" s="78"/>
      <c r="BK319" s="78"/>
      <c r="BL319" s="78"/>
      <c r="BM319" s="78"/>
      <c r="BN319" s="78"/>
      <c r="BO319" s="78"/>
    </row>
    <row r="320" spans="50:67" x14ac:dyDescent="0.25">
      <c r="AX320" s="78"/>
      <c r="AY320" s="78"/>
      <c r="AZ320" s="78"/>
      <c r="BA320" s="78"/>
      <c r="BB320" s="78"/>
      <c r="BC320" s="78"/>
      <c r="BD320" s="78"/>
      <c r="BE320" s="78"/>
      <c r="BF320" s="78"/>
      <c r="BG320" s="78"/>
      <c r="BH320" s="78"/>
      <c r="BI320" s="78"/>
      <c r="BJ320" s="78"/>
      <c r="BK320" s="78"/>
      <c r="BL320" s="78"/>
      <c r="BM320" s="78"/>
      <c r="BN320" s="78"/>
      <c r="BO320" s="78"/>
    </row>
    <row r="321" spans="50:67" x14ac:dyDescent="0.25">
      <c r="AX321" s="78"/>
      <c r="AY321" s="78"/>
      <c r="AZ321" s="78"/>
      <c r="BA321" s="78"/>
      <c r="BB321" s="78"/>
      <c r="BC321" s="78"/>
      <c r="BD321" s="78"/>
      <c r="BE321" s="78"/>
      <c r="BF321" s="78"/>
      <c r="BG321" s="78"/>
      <c r="BH321" s="78"/>
      <c r="BI321" s="78"/>
      <c r="BJ321" s="78"/>
      <c r="BK321" s="78"/>
      <c r="BL321" s="78"/>
      <c r="BM321" s="78"/>
      <c r="BN321" s="78"/>
      <c r="BO321" s="78"/>
    </row>
    <row r="322" spans="50:67" x14ac:dyDescent="0.25">
      <c r="AX322" s="78"/>
      <c r="AY322" s="78"/>
      <c r="AZ322" s="78"/>
      <c r="BA322" s="78"/>
      <c r="BB322" s="78"/>
      <c r="BC322" s="78"/>
      <c r="BD322" s="78"/>
      <c r="BE322" s="78"/>
      <c r="BF322" s="78"/>
      <c r="BG322" s="78"/>
      <c r="BH322" s="78"/>
      <c r="BI322" s="78"/>
      <c r="BJ322" s="78"/>
      <c r="BK322" s="78"/>
      <c r="BL322" s="78"/>
      <c r="BM322" s="78"/>
      <c r="BN322" s="78"/>
      <c r="BO322" s="78"/>
    </row>
    <row r="323" spans="50:67" x14ac:dyDescent="0.25">
      <c r="AX323" s="78"/>
      <c r="AY323" s="78"/>
      <c r="AZ323" s="78"/>
      <c r="BA323" s="78"/>
      <c r="BB323" s="78"/>
      <c r="BC323" s="78"/>
      <c r="BD323" s="78"/>
      <c r="BE323" s="78"/>
      <c r="BF323" s="78"/>
      <c r="BG323" s="78"/>
      <c r="BH323" s="78"/>
      <c r="BI323" s="78"/>
      <c r="BJ323" s="78"/>
      <c r="BK323" s="78"/>
      <c r="BL323" s="78"/>
      <c r="BM323" s="78"/>
      <c r="BN323" s="78"/>
      <c r="BO323" s="78"/>
    </row>
    <row r="324" spans="50:67" x14ac:dyDescent="0.25">
      <c r="AX324" s="78"/>
      <c r="AY324" s="78"/>
      <c r="AZ324" s="78"/>
      <c r="BA324" s="78"/>
      <c r="BB324" s="78"/>
      <c r="BC324" s="78"/>
      <c r="BD324" s="78"/>
      <c r="BE324" s="78"/>
      <c r="BF324" s="78"/>
      <c r="BG324" s="78"/>
      <c r="BH324" s="78"/>
      <c r="BI324" s="78"/>
      <c r="BJ324" s="78"/>
      <c r="BK324" s="78"/>
      <c r="BL324" s="78"/>
      <c r="BM324" s="78"/>
      <c r="BN324" s="78"/>
      <c r="BO324" s="78"/>
    </row>
    <row r="325" spans="50:67" x14ac:dyDescent="0.25">
      <c r="AX325" s="78"/>
      <c r="AY325" s="78"/>
      <c r="AZ325" s="78"/>
      <c r="BA325" s="78"/>
      <c r="BB325" s="78"/>
      <c r="BC325" s="78"/>
      <c r="BD325" s="78"/>
      <c r="BE325" s="78"/>
      <c r="BF325" s="78"/>
      <c r="BG325" s="78"/>
      <c r="BH325" s="78"/>
      <c r="BI325" s="78"/>
      <c r="BJ325" s="78"/>
      <c r="BK325" s="78"/>
      <c r="BL325" s="78"/>
      <c r="BM325" s="78"/>
      <c r="BN325" s="78"/>
      <c r="BO325" s="78"/>
    </row>
    <row r="326" spans="50:67" x14ac:dyDescent="0.25">
      <c r="AX326" s="78"/>
      <c r="AY326" s="78"/>
      <c r="AZ326" s="78"/>
      <c r="BA326" s="78"/>
      <c r="BB326" s="78"/>
      <c r="BC326" s="78"/>
      <c r="BD326" s="78"/>
      <c r="BE326" s="78"/>
      <c r="BF326" s="78"/>
      <c r="BG326" s="78"/>
      <c r="BH326" s="78"/>
      <c r="BI326" s="78"/>
      <c r="BJ326" s="78"/>
      <c r="BK326" s="78"/>
      <c r="BL326" s="78"/>
      <c r="BM326" s="78"/>
      <c r="BN326" s="78"/>
      <c r="BO326" s="78"/>
    </row>
    <row r="327" spans="50:67" x14ac:dyDescent="0.25">
      <c r="AX327" s="78"/>
      <c r="AY327" s="78"/>
      <c r="AZ327" s="78"/>
      <c r="BA327" s="78"/>
      <c r="BB327" s="78"/>
      <c r="BC327" s="78"/>
      <c r="BD327" s="78"/>
      <c r="BE327" s="78"/>
      <c r="BF327" s="78"/>
      <c r="BG327" s="78"/>
      <c r="BH327" s="78"/>
      <c r="BI327" s="78"/>
      <c r="BJ327" s="78"/>
      <c r="BK327" s="78"/>
      <c r="BL327" s="78"/>
      <c r="BM327" s="78"/>
      <c r="BN327" s="78"/>
      <c r="BO327" s="78"/>
    </row>
    <row r="328" spans="50:67" x14ac:dyDescent="0.25">
      <c r="AX328" s="78"/>
      <c r="AY328" s="78"/>
      <c r="AZ328" s="78"/>
      <c r="BA328" s="78"/>
      <c r="BB328" s="78"/>
      <c r="BC328" s="78"/>
      <c r="BD328" s="78"/>
      <c r="BE328" s="78"/>
      <c r="BF328" s="78"/>
      <c r="BG328" s="78"/>
      <c r="BH328" s="78"/>
      <c r="BI328" s="78"/>
      <c r="BJ328" s="78"/>
      <c r="BK328" s="78"/>
      <c r="BL328" s="78"/>
      <c r="BM328" s="78"/>
      <c r="BN328" s="78"/>
      <c r="BO328" s="78"/>
    </row>
    <row r="329" spans="50:67" x14ac:dyDescent="0.25">
      <c r="AX329" s="78"/>
      <c r="AY329" s="78"/>
      <c r="AZ329" s="78"/>
      <c r="BA329" s="78"/>
      <c r="BB329" s="78"/>
      <c r="BC329" s="78"/>
      <c r="BD329" s="78"/>
      <c r="BE329" s="78"/>
      <c r="BF329" s="78"/>
      <c r="BG329" s="78"/>
      <c r="BH329" s="78"/>
      <c r="BI329" s="78"/>
      <c r="BJ329" s="78"/>
      <c r="BK329" s="78"/>
      <c r="BL329" s="78"/>
      <c r="BM329" s="78"/>
      <c r="BN329" s="78"/>
      <c r="BO329" s="78"/>
    </row>
    <row r="330" spans="50:67" x14ac:dyDescent="0.25">
      <c r="AX330" s="78"/>
      <c r="AY330" s="78"/>
      <c r="AZ330" s="78"/>
      <c r="BA330" s="78"/>
      <c r="BB330" s="78"/>
      <c r="BC330" s="78"/>
      <c r="BD330" s="78"/>
      <c r="BE330" s="78"/>
      <c r="BF330" s="78"/>
      <c r="BG330" s="78"/>
      <c r="BH330" s="78"/>
      <c r="BI330" s="78"/>
      <c r="BJ330" s="78"/>
      <c r="BK330" s="78"/>
      <c r="BL330" s="78"/>
      <c r="BM330" s="78"/>
      <c r="BN330" s="78"/>
      <c r="BO330" s="78"/>
    </row>
    <row r="331" spans="50:67" x14ac:dyDescent="0.25">
      <c r="AX331" s="78"/>
      <c r="AY331" s="78"/>
      <c r="AZ331" s="78"/>
      <c r="BA331" s="78"/>
      <c r="BB331" s="78"/>
      <c r="BC331" s="78"/>
      <c r="BD331" s="78"/>
      <c r="BE331" s="78"/>
      <c r="BF331" s="78"/>
      <c r="BG331" s="78"/>
      <c r="BH331" s="78"/>
      <c r="BI331" s="78"/>
      <c r="BJ331" s="78"/>
      <c r="BK331" s="78"/>
      <c r="BL331" s="78"/>
      <c r="BM331" s="78"/>
      <c r="BN331" s="78"/>
      <c r="BO331" s="78"/>
    </row>
    <row r="332" spans="50:67" x14ac:dyDescent="0.25">
      <c r="AX332" s="78"/>
      <c r="AY332" s="78"/>
      <c r="AZ332" s="78"/>
      <c r="BA332" s="78"/>
      <c r="BB332" s="78"/>
      <c r="BC332" s="78"/>
      <c r="BD332" s="78"/>
      <c r="BE332" s="78"/>
      <c r="BF332" s="78"/>
      <c r="BG332" s="78"/>
      <c r="BH332" s="78"/>
      <c r="BI332" s="78"/>
      <c r="BJ332" s="78"/>
      <c r="BK332" s="78"/>
      <c r="BL332" s="78"/>
      <c r="BM332" s="78"/>
      <c r="BN332" s="78"/>
      <c r="BO332" s="78"/>
    </row>
    <row r="333" spans="50:67" x14ac:dyDescent="0.25">
      <c r="AX333" s="78"/>
      <c r="AY333" s="78"/>
      <c r="AZ333" s="78"/>
      <c r="BA333" s="78"/>
      <c r="BB333" s="78"/>
      <c r="BC333" s="78"/>
      <c r="BD333" s="78"/>
      <c r="BE333" s="78"/>
      <c r="BF333" s="78"/>
      <c r="BG333" s="78"/>
      <c r="BH333" s="78"/>
      <c r="BI333" s="78"/>
      <c r="BJ333" s="78"/>
      <c r="BK333" s="78"/>
      <c r="BL333" s="78"/>
      <c r="BM333" s="78"/>
      <c r="BN333" s="78"/>
      <c r="BO333" s="78"/>
    </row>
    <row r="334" spans="50:67" x14ac:dyDescent="0.25">
      <c r="AX334" s="78"/>
      <c r="AY334" s="78"/>
      <c r="AZ334" s="78"/>
      <c r="BA334" s="78"/>
      <c r="BB334" s="78"/>
      <c r="BC334" s="78"/>
      <c r="BD334" s="78"/>
      <c r="BE334" s="78"/>
      <c r="BF334" s="78"/>
      <c r="BG334" s="78"/>
      <c r="BH334" s="78"/>
      <c r="BI334" s="78"/>
      <c r="BJ334" s="78"/>
      <c r="BK334" s="78"/>
      <c r="BL334" s="78"/>
      <c r="BM334" s="78"/>
      <c r="BN334" s="78"/>
      <c r="BO334" s="78"/>
    </row>
    <row r="335" spans="50:67" x14ac:dyDescent="0.25">
      <c r="AX335" s="78"/>
      <c r="AY335" s="78"/>
      <c r="AZ335" s="78"/>
      <c r="BA335" s="78"/>
      <c r="BB335" s="78"/>
      <c r="BC335" s="78"/>
      <c r="BD335" s="78"/>
      <c r="BE335" s="78"/>
      <c r="BF335" s="78"/>
      <c r="BG335" s="78"/>
      <c r="BH335" s="78"/>
      <c r="BI335" s="78"/>
      <c r="BJ335" s="78"/>
      <c r="BK335" s="78"/>
      <c r="BL335" s="78"/>
      <c r="BM335" s="78"/>
      <c r="BN335" s="78"/>
      <c r="BO335" s="78"/>
    </row>
    <row r="336" spans="50:67" x14ac:dyDescent="0.25">
      <c r="AX336" s="78"/>
      <c r="AY336" s="78"/>
      <c r="AZ336" s="78"/>
      <c r="BA336" s="78"/>
      <c r="BB336" s="78"/>
      <c r="BC336" s="78"/>
      <c r="BD336" s="78"/>
      <c r="BE336" s="78"/>
      <c r="BF336" s="78"/>
      <c r="BG336" s="78"/>
      <c r="BH336" s="78"/>
      <c r="BI336" s="78"/>
      <c r="BJ336" s="78"/>
      <c r="BK336" s="78"/>
      <c r="BL336" s="78"/>
      <c r="BM336" s="78"/>
      <c r="BN336" s="78"/>
      <c r="BO336" s="78"/>
    </row>
    <row r="337" spans="50:67" x14ac:dyDescent="0.25">
      <c r="AX337" s="78"/>
      <c r="AY337" s="78"/>
      <c r="AZ337" s="78"/>
      <c r="BA337" s="78"/>
      <c r="BB337" s="78"/>
      <c r="BC337" s="78"/>
      <c r="BD337" s="78"/>
      <c r="BE337" s="78"/>
      <c r="BF337" s="78"/>
      <c r="BG337" s="78"/>
      <c r="BH337" s="78"/>
      <c r="BI337" s="78"/>
      <c r="BJ337" s="78"/>
      <c r="BK337" s="78"/>
      <c r="BL337" s="78"/>
      <c r="BM337" s="78"/>
      <c r="BN337" s="78"/>
      <c r="BO337" s="78"/>
    </row>
    <row r="338" spans="50:67" x14ac:dyDescent="0.25">
      <c r="AX338" s="78"/>
      <c r="AY338" s="78"/>
      <c r="AZ338" s="78"/>
      <c r="BA338" s="78"/>
      <c r="BB338" s="78"/>
      <c r="BC338" s="78"/>
      <c r="BD338" s="78"/>
      <c r="BE338" s="78"/>
      <c r="BF338" s="78"/>
      <c r="BG338" s="78"/>
      <c r="BH338" s="78"/>
      <c r="BI338" s="78"/>
      <c r="BJ338" s="78"/>
      <c r="BK338" s="78"/>
      <c r="BL338" s="78"/>
      <c r="BM338" s="78"/>
      <c r="BN338" s="78"/>
      <c r="BO338" s="78"/>
    </row>
    <row r="339" spans="50:67" x14ac:dyDescent="0.25">
      <c r="AX339" s="78"/>
      <c r="AY339" s="78"/>
      <c r="AZ339" s="78"/>
      <c r="BA339" s="78"/>
      <c r="BB339" s="78"/>
      <c r="BC339" s="78"/>
      <c r="BD339" s="78"/>
      <c r="BE339" s="78"/>
      <c r="BF339" s="78"/>
      <c r="BG339" s="78"/>
      <c r="BH339" s="78"/>
      <c r="BI339" s="78"/>
      <c r="BJ339" s="78"/>
      <c r="BK339" s="78"/>
      <c r="BL339" s="78"/>
      <c r="BM339" s="78"/>
      <c r="BN339" s="78"/>
      <c r="BO339" s="78"/>
    </row>
    <row r="340" spans="50:67" x14ac:dyDescent="0.25">
      <c r="AX340" s="78"/>
      <c r="AY340" s="78"/>
      <c r="AZ340" s="78"/>
      <c r="BA340" s="78"/>
      <c r="BB340" s="78"/>
      <c r="BC340" s="78"/>
      <c r="BD340" s="78"/>
      <c r="BE340" s="78"/>
      <c r="BF340" s="78"/>
      <c r="BG340" s="78"/>
      <c r="BH340" s="78"/>
      <c r="BI340" s="78"/>
      <c r="BJ340" s="78"/>
      <c r="BK340" s="78"/>
      <c r="BL340" s="78"/>
      <c r="BM340" s="78"/>
      <c r="BN340" s="78"/>
      <c r="BO340" s="78"/>
    </row>
    <row r="341" spans="50:67" x14ac:dyDescent="0.25">
      <c r="AX341" s="78"/>
      <c r="AY341" s="78"/>
      <c r="AZ341" s="78"/>
      <c r="BA341" s="78"/>
      <c r="BB341" s="78"/>
      <c r="BC341" s="78"/>
      <c r="BD341" s="78"/>
      <c r="BE341" s="78"/>
      <c r="BF341" s="78"/>
      <c r="BG341" s="78"/>
      <c r="BH341" s="78"/>
      <c r="BI341" s="78"/>
      <c r="BJ341" s="78"/>
      <c r="BK341" s="78"/>
      <c r="BL341" s="78"/>
      <c r="BM341" s="78"/>
      <c r="BN341" s="78"/>
      <c r="BO341" s="78"/>
    </row>
    <row r="342" spans="50:67" x14ac:dyDescent="0.25">
      <c r="AX342" s="78"/>
      <c r="AY342" s="78"/>
      <c r="AZ342" s="78"/>
      <c r="BA342" s="78"/>
      <c r="BB342" s="78"/>
      <c r="BC342" s="78"/>
      <c r="BD342" s="78"/>
      <c r="BE342" s="78"/>
      <c r="BF342" s="78"/>
      <c r="BG342" s="78"/>
      <c r="BH342" s="78"/>
      <c r="BI342" s="78"/>
      <c r="BJ342" s="78"/>
      <c r="BK342" s="78"/>
      <c r="BL342" s="78"/>
      <c r="BM342" s="78"/>
      <c r="BN342" s="78"/>
      <c r="BO342" s="78"/>
    </row>
    <row r="343" spans="50:67" x14ac:dyDescent="0.25">
      <c r="AX343" s="78"/>
      <c r="AY343" s="78"/>
      <c r="AZ343" s="78"/>
      <c r="BA343" s="78"/>
      <c r="BB343" s="78"/>
      <c r="BC343" s="78"/>
      <c r="BD343" s="78"/>
      <c r="BE343" s="78"/>
      <c r="BF343" s="78"/>
      <c r="BG343" s="78"/>
      <c r="BH343" s="78"/>
      <c r="BI343" s="78"/>
      <c r="BJ343" s="78"/>
      <c r="BK343" s="78"/>
      <c r="BL343" s="78"/>
      <c r="BM343" s="78"/>
      <c r="BN343" s="78"/>
      <c r="BO343" s="78"/>
    </row>
    <row r="344" spans="50:67" x14ac:dyDescent="0.25">
      <c r="AX344" s="78"/>
      <c r="AY344" s="78"/>
      <c r="AZ344" s="78"/>
      <c r="BA344" s="78"/>
      <c r="BB344" s="78"/>
      <c r="BC344" s="78"/>
      <c r="BD344" s="78"/>
      <c r="BE344" s="78"/>
      <c r="BF344" s="78"/>
      <c r="BG344" s="78"/>
      <c r="BH344" s="78"/>
      <c r="BI344" s="78"/>
      <c r="BJ344" s="78"/>
      <c r="BK344" s="78"/>
      <c r="BL344" s="78"/>
      <c r="BM344" s="78"/>
      <c r="BN344" s="78"/>
      <c r="BO344" s="78"/>
    </row>
    <row r="345" spans="50:67" x14ac:dyDescent="0.25">
      <c r="AX345" s="78"/>
      <c r="AY345" s="78"/>
      <c r="AZ345" s="78"/>
      <c r="BA345" s="78"/>
      <c r="BB345" s="78"/>
      <c r="BC345" s="78"/>
      <c r="BD345" s="78"/>
      <c r="BE345" s="78"/>
      <c r="BF345" s="78"/>
      <c r="BG345" s="78"/>
      <c r="BH345" s="78"/>
      <c r="BI345" s="78"/>
      <c r="BJ345" s="78"/>
      <c r="BK345" s="78"/>
      <c r="BL345" s="78"/>
      <c r="BM345" s="78"/>
      <c r="BN345" s="78"/>
      <c r="BO345" s="78"/>
    </row>
    <row r="346" spans="50:67" x14ac:dyDescent="0.25">
      <c r="AX346" s="78"/>
      <c r="AY346" s="78"/>
      <c r="AZ346" s="78"/>
      <c r="BA346" s="78"/>
      <c r="BB346" s="78"/>
      <c r="BC346" s="78"/>
      <c r="BD346" s="78"/>
      <c r="BE346" s="78"/>
      <c r="BF346" s="78"/>
      <c r="BG346" s="78"/>
      <c r="BH346" s="78"/>
      <c r="BI346" s="78"/>
      <c r="BJ346" s="78"/>
      <c r="BK346" s="78"/>
      <c r="BL346" s="78"/>
      <c r="BM346" s="78"/>
      <c r="BN346" s="78"/>
      <c r="BO346" s="78"/>
    </row>
    <row r="347" spans="50:67" x14ac:dyDescent="0.25">
      <c r="AX347" s="78"/>
      <c r="AY347" s="78"/>
      <c r="AZ347" s="78"/>
      <c r="BA347" s="78"/>
      <c r="BB347" s="78"/>
      <c r="BC347" s="78"/>
      <c r="BD347" s="78"/>
      <c r="BE347" s="78"/>
      <c r="BF347" s="78"/>
      <c r="BG347" s="78"/>
      <c r="BH347" s="78"/>
      <c r="BI347" s="78"/>
      <c r="BJ347" s="78"/>
      <c r="BK347" s="78"/>
      <c r="BL347" s="78"/>
      <c r="BM347" s="78"/>
      <c r="BN347" s="78"/>
      <c r="BO347" s="78"/>
    </row>
    <row r="348" spans="50:67" x14ac:dyDescent="0.25">
      <c r="AX348" s="78"/>
      <c r="AY348" s="78"/>
      <c r="AZ348" s="78"/>
      <c r="BA348" s="78"/>
      <c r="BB348" s="78"/>
      <c r="BC348" s="78"/>
      <c r="BD348" s="78"/>
      <c r="BE348" s="78"/>
      <c r="BF348" s="78"/>
      <c r="BG348" s="78"/>
      <c r="BH348" s="78"/>
      <c r="BI348" s="78"/>
      <c r="BJ348" s="78"/>
      <c r="BK348" s="78"/>
      <c r="BL348" s="78"/>
      <c r="BM348" s="78"/>
      <c r="BN348" s="78"/>
      <c r="BO348" s="78"/>
    </row>
    <row r="349" spans="50:67" x14ac:dyDescent="0.25">
      <c r="AX349" s="78"/>
      <c r="AY349" s="78"/>
      <c r="AZ349" s="78"/>
      <c r="BA349" s="78"/>
      <c r="BB349" s="78"/>
      <c r="BC349" s="78"/>
      <c r="BD349" s="78"/>
      <c r="BE349" s="78"/>
      <c r="BF349" s="78"/>
      <c r="BG349" s="78"/>
      <c r="BH349" s="78"/>
      <c r="BI349" s="78"/>
      <c r="BJ349" s="78"/>
      <c r="BK349" s="78"/>
      <c r="BL349" s="78"/>
      <c r="BM349" s="78"/>
      <c r="BN349" s="78"/>
      <c r="BO349" s="78"/>
    </row>
    <row r="350" spans="50:67" x14ac:dyDescent="0.25">
      <c r="AX350" s="78"/>
      <c r="AY350" s="78"/>
      <c r="AZ350" s="78"/>
      <c r="BA350" s="78"/>
      <c r="BB350" s="78"/>
      <c r="BC350" s="78"/>
      <c r="BD350" s="78"/>
      <c r="BE350" s="78"/>
      <c r="BF350" s="78"/>
      <c r="BG350" s="78"/>
      <c r="BH350" s="78"/>
      <c r="BI350" s="78"/>
      <c r="BJ350" s="78"/>
      <c r="BK350" s="78"/>
      <c r="BL350" s="78"/>
      <c r="BM350" s="78"/>
      <c r="BN350" s="78"/>
      <c r="BO350" s="78"/>
    </row>
    <row r="351" spans="50:67" x14ac:dyDescent="0.25">
      <c r="AX351" s="78"/>
      <c r="AY351" s="78"/>
      <c r="AZ351" s="78"/>
      <c r="BA351" s="78"/>
      <c r="BB351" s="78"/>
      <c r="BC351" s="78"/>
      <c r="BD351" s="78"/>
      <c r="BE351" s="78"/>
      <c r="BF351" s="78"/>
      <c r="BG351" s="78"/>
      <c r="BH351" s="78"/>
      <c r="BI351" s="78"/>
      <c r="BJ351" s="78"/>
      <c r="BK351" s="78"/>
      <c r="BL351" s="78"/>
      <c r="BM351" s="78"/>
      <c r="BN351" s="78"/>
      <c r="BO351" s="78"/>
    </row>
    <row r="352" spans="50:67" x14ac:dyDescent="0.25">
      <c r="AX352" s="78"/>
      <c r="AY352" s="78"/>
      <c r="AZ352" s="78"/>
      <c r="BA352" s="78"/>
      <c r="BB352" s="78"/>
      <c r="BC352" s="78"/>
      <c r="BD352" s="78"/>
      <c r="BE352" s="78"/>
      <c r="BF352" s="78"/>
      <c r="BG352" s="78"/>
      <c r="BH352" s="78"/>
      <c r="BI352" s="78"/>
      <c r="BJ352" s="78"/>
      <c r="BK352" s="78"/>
      <c r="BL352" s="78"/>
      <c r="BM352" s="78"/>
      <c r="BN352" s="78"/>
      <c r="BO352" s="78"/>
    </row>
    <row r="353" spans="50:67" x14ac:dyDescent="0.25">
      <c r="AX353" s="78"/>
      <c r="AY353" s="78"/>
      <c r="AZ353" s="78"/>
      <c r="BA353" s="78"/>
      <c r="BB353" s="78"/>
      <c r="BC353" s="78"/>
      <c r="BD353" s="78"/>
      <c r="BE353" s="78"/>
      <c r="BF353" s="78"/>
      <c r="BG353" s="78"/>
      <c r="BH353" s="78"/>
      <c r="BI353" s="78"/>
      <c r="BJ353" s="78"/>
      <c r="BK353" s="78"/>
      <c r="BL353" s="78"/>
      <c r="BM353" s="78"/>
      <c r="BN353" s="78"/>
      <c r="BO353" s="78"/>
    </row>
    <row r="354" spans="50:67" x14ac:dyDescent="0.25">
      <c r="AX354" s="78"/>
      <c r="AY354" s="78"/>
      <c r="AZ354" s="78"/>
      <c r="BA354" s="78"/>
      <c r="BB354" s="78"/>
      <c r="BC354" s="78"/>
      <c r="BD354" s="78"/>
      <c r="BE354" s="78"/>
      <c r="BF354" s="78"/>
      <c r="BG354" s="78"/>
      <c r="BH354" s="78"/>
      <c r="BI354" s="78"/>
      <c r="BJ354" s="78"/>
      <c r="BK354" s="78"/>
      <c r="BL354" s="78"/>
      <c r="BM354" s="78"/>
      <c r="BN354" s="78"/>
      <c r="BO354" s="78"/>
    </row>
    <row r="355" spans="50:67" x14ac:dyDescent="0.25">
      <c r="AX355" s="78"/>
      <c r="AY355" s="78"/>
      <c r="AZ355" s="78"/>
      <c r="BA355" s="78"/>
      <c r="BB355" s="78"/>
      <c r="BC355" s="78"/>
      <c r="BD355" s="78"/>
      <c r="BE355" s="78"/>
      <c r="BF355" s="78"/>
      <c r="BG355" s="78"/>
      <c r="BH355" s="78"/>
      <c r="BI355" s="78"/>
      <c r="BJ355" s="78"/>
      <c r="BK355" s="78"/>
      <c r="BL355" s="78"/>
      <c r="BM355" s="78"/>
      <c r="BN355" s="78"/>
      <c r="BO355" s="78"/>
    </row>
    <row r="356" spans="50:67" x14ac:dyDescent="0.25">
      <c r="AX356" s="78"/>
      <c r="AY356" s="78"/>
      <c r="AZ356" s="78"/>
      <c r="BA356" s="78"/>
      <c r="BB356" s="78"/>
      <c r="BC356" s="78"/>
      <c r="BD356" s="78"/>
      <c r="BE356" s="78"/>
      <c r="BF356" s="78"/>
      <c r="BG356" s="78"/>
      <c r="BH356" s="78"/>
      <c r="BI356" s="78"/>
      <c r="BJ356" s="78"/>
      <c r="BK356" s="78"/>
      <c r="BL356" s="78"/>
      <c r="BM356" s="78"/>
      <c r="BN356" s="78"/>
      <c r="BO356" s="78"/>
    </row>
    <row r="357" spans="50:67" x14ac:dyDescent="0.25">
      <c r="AX357" s="78"/>
      <c r="AY357" s="78"/>
      <c r="AZ357" s="78"/>
      <c r="BA357" s="78"/>
      <c r="BB357" s="78"/>
      <c r="BC357" s="78"/>
      <c r="BD357" s="78"/>
      <c r="BE357" s="78"/>
      <c r="BF357" s="78"/>
      <c r="BG357" s="78"/>
      <c r="BH357" s="78"/>
      <c r="BI357" s="78"/>
      <c r="BJ357" s="78"/>
      <c r="BK357" s="78"/>
      <c r="BL357" s="78"/>
      <c r="BM357" s="78"/>
      <c r="BN357" s="78"/>
      <c r="BO357" s="78"/>
    </row>
    <row r="358" spans="50:67" x14ac:dyDescent="0.25">
      <c r="AX358" s="78"/>
      <c r="AY358" s="78"/>
      <c r="AZ358" s="78"/>
      <c r="BA358" s="78"/>
      <c r="BB358" s="78"/>
      <c r="BC358" s="78"/>
      <c r="BD358" s="78"/>
      <c r="BE358" s="78"/>
      <c r="BF358" s="78"/>
      <c r="BG358" s="78"/>
      <c r="BH358" s="78"/>
      <c r="BI358" s="78"/>
      <c r="BJ358" s="78"/>
      <c r="BK358" s="78"/>
      <c r="BL358" s="78"/>
      <c r="BM358" s="78"/>
      <c r="BN358" s="78"/>
      <c r="BO358" s="78"/>
    </row>
    <row r="1048576" spans="9:45" x14ac:dyDescent="0.25">
      <c r="I1048576" s="2"/>
      <c r="J1048576" s="2"/>
      <c r="K1048576" s="219"/>
      <c r="L1048576" s="219"/>
      <c r="M1048576" s="219"/>
      <c r="N1048576" s="219"/>
      <c r="O1048576" s="219"/>
      <c r="P1048576" s="219"/>
      <c r="Q1048576" s="219"/>
      <c r="R1048576" s="219"/>
      <c r="S1048576" s="219"/>
      <c r="T1048576" s="219"/>
      <c r="U1048576" s="219"/>
      <c r="V1048576" s="219"/>
      <c r="W1048576" s="219"/>
      <c r="X1048576" s="219"/>
      <c r="Y1048576" s="219"/>
      <c r="Z1048576" s="219"/>
      <c r="AA1048576" s="219"/>
      <c r="AD1048576" s="2"/>
      <c r="AE1048576" s="2"/>
      <c r="AF1048576" s="2"/>
      <c r="AG1048576" s="2"/>
      <c r="AH1048576" s="2"/>
      <c r="AI1048576" s="2"/>
      <c r="AJ1048576" s="2"/>
      <c r="AK1048576" s="2"/>
      <c r="AL1048576" s="2"/>
      <c r="AM1048576" s="2"/>
      <c r="AN1048576" s="2"/>
      <c r="AO1048576" s="2"/>
      <c r="AP1048576" s="2"/>
      <c r="AQ1048576" s="2"/>
      <c r="AR1048576" s="2"/>
      <c r="AS1048576" s="2"/>
    </row>
  </sheetData>
  <sheetProtection selectLockedCells="1"/>
  <customSheetViews>
    <customSheetView guid="{45231D30-7B44-4C70-A3D1-9AF2C30142B4}" scale="62" hiddenColumns="1" topLeftCell="A2">
      <selection activeCell="B4" sqref="B4"/>
      <colBreaks count="1" manualBreakCount="1">
        <brk id="5" max="1048575" man="1"/>
      </colBreaks>
      <pageMargins left="0.7" right="0.7" top="0.75" bottom="0.75" header="0.3" footer="0.3"/>
      <pageSetup scale="80" orientation="portrait" horizontalDpi="1200" verticalDpi="1200" r:id="rId1"/>
    </customSheetView>
  </customSheetViews>
  <mergeCells count="28">
    <mergeCell ref="L20:Q20"/>
    <mergeCell ref="A28:E28"/>
    <mergeCell ref="G15:J15"/>
    <mergeCell ref="O60:P60"/>
    <mergeCell ref="O59:P59"/>
    <mergeCell ref="N19:Q19"/>
    <mergeCell ref="A15:B15"/>
    <mergeCell ref="Q40:R40"/>
    <mergeCell ref="R20:X20"/>
    <mergeCell ref="N42:P42"/>
    <mergeCell ref="A1:E1"/>
    <mergeCell ref="A2:E2"/>
    <mergeCell ref="I13:J13"/>
    <mergeCell ref="I14:J14"/>
    <mergeCell ref="I11:J12"/>
    <mergeCell ref="A7:A8"/>
    <mergeCell ref="G11:G12"/>
    <mergeCell ref="H11:H12"/>
    <mergeCell ref="A9:E9"/>
    <mergeCell ref="AA37:AE37"/>
    <mergeCell ref="AA38:AE38"/>
    <mergeCell ref="AA39:AE39"/>
    <mergeCell ref="AA21:AE21"/>
    <mergeCell ref="AA22:AA24"/>
    <mergeCell ref="AB22:AB24"/>
    <mergeCell ref="AC22:AC24"/>
    <mergeCell ref="AD22:AD24"/>
    <mergeCell ref="AE22:AE24"/>
  </mergeCells>
  <dataValidations count="2">
    <dataValidation type="list" allowBlank="1" showInputMessage="1" showErrorMessage="1" sqref="B7">
      <formula1>$S$21:$S$38</formula1>
    </dataValidation>
    <dataValidation type="list" allowBlank="1" showInputMessage="1" showErrorMessage="1" sqref="C11:C13">
      <formula1>No_Tuition_Waiver</formula1>
    </dataValidation>
  </dataValidations>
  <pageMargins left="0.2" right="0.2" top="0.25" bottom="0.25" header="0" footer="0"/>
  <pageSetup scale="80" orientation="portrait" horizontalDpi="1200" verticalDpi="1200" r:id="rId2"/>
  <colBreaks count="1" manualBreakCount="1">
    <brk id="5" max="1048575"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1048576"/>
  <sheetViews>
    <sheetView showGridLines="0" zoomScale="70" zoomScaleNormal="70" workbookViewId="0">
      <selection activeCell="A28" sqref="A28:E28"/>
    </sheetView>
  </sheetViews>
  <sheetFormatPr defaultColWidth="9.140625" defaultRowHeight="15" x14ac:dyDescent="0.25"/>
  <cols>
    <col min="1" max="1" width="30.42578125" style="67" customWidth="1"/>
    <col min="2" max="2" width="26.140625" style="67" customWidth="1"/>
    <col min="3" max="3" width="19.28515625" style="67" customWidth="1"/>
    <col min="4" max="4" width="17.85546875" style="67" customWidth="1"/>
    <col min="5" max="5" width="21.28515625" style="67" customWidth="1"/>
    <col min="6" max="6" width="9.140625" style="214"/>
    <col min="7" max="7" width="40.85546875" style="214" customWidth="1"/>
    <col min="8" max="8" width="25.28515625" style="214" customWidth="1"/>
    <col min="9" max="9" width="17.5703125" style="214" customWidth="1"/>
    <col min="10" max="10" width="11.5703125" style="214" customWidth="1"/>
    <col min="11" max="11" width="4.28515625" style="214" customWidth="1"/>
    <col min="12" max="12" width="11.140625" style="214" hidden="1" customWidth="1"/>
    <col min="13" max="13" width="26.85546875" style="214" hidden="1" customWidth="1"/>
    <col min="14" max="14" width="14.140625" style="214" hidden="1" customWidth="1"/>
    <col min="15" max="15" width="15.7109375" style="214" hidden="1" customWidth="1"/>
    <col min="16" max="16" width="20.28515625" style="214" hidden="1" customWidth="1"/>
    <col min="17" max="17" width="19.42578125" style="214" hidden="1" customWidth="1"/>
    <col min="18" max="18" width="14.140625" style="214" hidden="1" customWidth="1"/>
    <col min="19" max="19" width="13.28515625" style="214" hidden="1" customWidth="1"/>
    <col min="20" max="20" width="16.42578125" style="214" hidden="1" customWidth="1"/>
    <col min="21" max="21" width="10.5703125" style="214" hidden="1" customWidth="1"/>
    <col min="22" max="22" width="15" style="214" hidden="1" customWidth="1"/>
    <col min="23" max="23" width="10.140625" style="214" hidden="1" customWidth="1"/>
    <col min="24" max="24" width="10.7109375" style="214" hidden="1" customWidth="1"/>
    <col min="25" max="25" width="16.7109375" style="67" hidden="1" customWidth="1"/>
    <col min="26" max="26" width="7.5703125" style="67" hidden="1" customWidth="1"/>
    <col min="27" max="27" width="16.42578125" style="155" hidden="1" customWidth="1"/>
    <col min="28" max="31" width="9.140625" style="155" hidden="1" customWidth="1"/>
    <col min="32" max="32" width="24.85546875" style="67" hidden="1" customWidth="1"/>
    <col min="33" max="33" width="12.5703125" style="67" hidden="1" customWidth="1"/>
    <col min="34" max="36" width="9.140625" style="67" hidden="1" customWidth="1"/>
    <col min="37" max="37" width="23.85546875" style="67" hidden="1" customWidth="1"/>
    <col min="38" max="39" width="9.140625" style="67" hidden="1" customWidth="1"/>
    <col min="40" max="40" width="19.85546875" style="67" hidden="1" customWidth="1"/>
    <col min="41" max="41" width="14.5703125" style="67" hidden="1" customWidth="1"/>
    <col min="42" max="42" width="16.140625" style="67" hidden="1" customWidth="1"/>
    <col min="43" max="43" width="10.140625" style="67" hidden="1" customWidth="1"/>
    <col min="44" max="44" width="46.28515625" style="67" hidden="1" customWidth="1"/>
    <col min="45" max="45" width="3.28515625" style="67" hidden="1" customWidth="1"/>
    <col min="46" max="46" width="9.140625" style="67" hidden="1" customWidth="1"/>
    <col min="47" max="47" width="50.85546875" style="67" customWidth="1"/>
    <col min="48" max="48" width="9.140625" style="67" customWidth="1"/>
    <col min="49" max="16384" width="9.140625" style="67"/>
  </cols>
  <sheetData>
    <row r="1" spans="1:141" ht="23.25" thickBot="1" x14ac:dyDescent="0.3">
      <c r="A1" s="706" t="s">
        <v>325</v>
      </c>
      <c r="B1" s="707"/>
      <c r="C1" s="707"/>
      <c r="D1" s="707"/>
      <c r="E1" s="708"/>
      <c r="F1" s="157"/>
      <c r="G1" s="158"/>
      <c r="H1" s="158"/>
      <c r="I1" s="158"/>
      <c r="J1" s="595"/>
      <c r="K1" s="594"/>
      <c r="L1" s="334"/>
      <c r="M1" s="335"/>
      <c r="N1" s="335"/>
      <c r="O1" s="335"/>
      <c r="P1" s="335"/>
      <c r="Q1" s="335"/>
      <c r="R1" s="335"/>
      <c r="S1" s="335"/>
      <c r="T1" s="335"/>
      <c r="U1" s="335"/>
      <c r="V1" s="335"/>
      <c r="W1" s="335"/>
      <c r="X1" s="335"/>
      <c r="Y1" s="336"/>
      <c r="Z1" s="337"/>
      <c r="AA1" s="338"/>
      <c r="AB1" s="339"/>
      <c r="AC1" s="339"/>
      <c r="AD1" s="339"/>
      <c r="AE1" s="339"/>
      <c r="AF1" s="339"/>
      <c r="AG1" s="339"/>
      <c r="AH1" s="339"/>
      <c r="AI1" s="339"/>
      <c r="AJ1" s="339"/>
      <c r="AK1" s="339"/>
      <c r="AL1" s="339"/>
      <c r="AM1" s="339"/>
      <c r="AN1" s="339"/>
      <c r="AO1" s="339"/>
      <c r="AP1" s="339"/>
      <c r="AQ1" s="339"/>
      <c r="AR1" s="339"/>
      <c r="AS1" s="339"/>
      <c r="AT1" s="340"/>
      <c r="AU1" s="71"/>
      <c r="AV1" s="71"/>
      <c r="AW1" s="71"/>
      <c r="AX1" s="71"/>
      <c r="AY1" s="6"/>
      <c r="AZ1" s="6"/>
      <c r="BA1" s="6"/>
      <c r="BB1" s="6"/>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row>
    <row r="2" spans="1:141" ht="24" thickBot="1" x14ac:dyDescent="0.4">
      <c r="A2" s="679" t="s">
        <v>50</v>
      </c>
      <c r="B2" s="680"/>
      <c r="C2" s="680"/>
      <c r="D2" s="680"/>
      <c r="E2" s="681"/>
      <c r="F2" s="158"/>
      <c r="G2" s="158"/>
      <c r="H2" s="158"/>
      <c r="I2" s="158"/>
      <c r="J2" s="595"/>
      <c r="K2" s="595"/>
      <c r="L2" s="334"/>
      <c r="M2" s="334" t="s">
        <v>199</v>
      </c>
      <c r="N2" s="341" t="s">
        <v>200</v>
      </c>
      <c r="O2" s="341"/>
      <c r="P2" s="341"/>
      <c r="Q2" s="341"/>
      <c r="R2" s="341"/>
      <c r="S2" s="341"/>
      <c r="T2" s="342"/>
      <c r="U2" s="342"/>
      <c r="V2" s="341"/>
      <c r="W2" s="341"/>
      <c r="X2" s="334"/>
      <c r="Y2" s="343"/>
      <c r="Z2" s="337"/>
      <c r="AA2" s="344" t="s">
        <v>201</v>
      </c>
      <c r="AB2" s="345" t="s">
        <v>202</v>
      </c>
      <c r="AC2" s="345">
        <v>4</v>
      </c>
      <c r="AD2" s="346" t="s">
        <v>203</v>
      </c>
      <c r="AE2" s="337"/>
      <c r="AF2" s="549" t="s">
        <v>204</v>
      </c>
      <c r="AG2" s="348" t="s">
        <v>202</v>
      </c>
      <c r="AH2" s="348">
        <v>4</v>
      </c>
      <c r="AI2" s="349" t="s">
        <v>203</v>
      </c>
      <c r="AJ2" s="350"/>
      <c r="AK2" s="550" t="s">
        <v>205</v>
      </c>
      <c r="AL2" s="352" t="s">
        <v>21</v>
      </c>
      <c r="AM2" s="352" t="s">
        <v>22</v>
      </c>
      <c r="AN2" s="352" t="s">
        <v>23</v>
      </c>
      <c r="AO2" s="353" t="s">
        <v>3</v>
      </c>
      <c r="AP2" s="352" t="s">
        <v>206</v>
      </c>
      <c r="AQ2" s="352" t="s">
        <v>5</v>
      </c>
      <c r="AR2" s="354" t="s">
        <v>257</v>
      </c>
      <c r="AS2" s="355"/>
      <c r="AT2" s="356"/>
      <c r="AU2" s="71"/>
      <c r="AV2" s="71"/>
      <c r="AW2" s="71"/>
      <c r="AX2" s="71"/>
      <c r="AY2" s="6"/>
      <c r="AZ2" s="6"/>
      <c r="BA2" s="6"/>
      <c r="BB2" s="6"/>
    </row>
    <row r="3" spans="1:141" ht="24.75" customHeight="1" thickBot="1" x14ac:dyDescent="0.35">
      <c r="A3" s="8" t="s">
        <v>56</v>
      </c>
      <c r="B3" s="9"/>
      <c r="C3" s="9"/>
      <c r="D3" s="9"/>
      <c r="E3" s="39"/>
      <c r="F3" s="158"/>
      <c r="G3" s="158"/>
      <c r="H3" s="158"/>
      <c r="I3" s="158"/>
      <c r="J3" s="595"/>
      <c r="K3" s="595"/>
      <c r="L3" s="334"/>
      <c r="M3" s="220" t="s">
        <v>0</v>
      </c>
      <c r="N3" s="357" t="s">
        <v>208</v>
      </c>
      <c r="O3" s="358" t="s">
        <v>209</v>
      </c>
      <c r="P3" s="359" t="s">
        <v>261</v>
      </c>
      <c r="Q3" s="360" t="s">
        <v>211</v>
      </c>
      <c r="R3" s="361" t="s">
        <v>212</v>
      </c>
      <c r="S3" s="158"/>
      <c r="T3" s="362" t="s">
        <v>2</v>
      </c>
      <c r="U3" s="363" t="s">
        <v>3</v>
      </c>
      <c r="V3" s="364" t="s">
        <v>4</v>
      </c>
      <c r="W3" s="365" t="s">
        <v>5</v>
      </c>
      <c r="X3" s="366"/>
      <c r="Y3" s="158"/>
      <c r="Z3" s="367"/>
      <c r="AA3" s="368" t="s">
        <v>213</v>
      </c>
      <c r="AB3" s="369">
        <v>85</v>
      </c>
      <c r="AC3" s="369">
        <v>85</v>
      </c>
      <c r="AD3" s="370">
        <v>85</v>
      </c>
      <c r="AE3" s="337"/>
      <c r="AF3" s="371" t="s">
        <v>213</v>
      </c>
      <c r="AG3" s="369">
        <v>57</v>
      </c>
      <c r="AH3" s="369">
        <v>57</v>
      </c>
      <c r="AI3" s="370">
        <v>57</v>
      </c>
      <c r="AJ3" s="372"/>
      <c r="AK3" s="373" t="s">
        <v>214</v>
      </c>
      <c r="AL3" s="369">
        <v>4962</v>
      </c>
      <c r="AM3" s="374">
        <f>SUM(AL3)</f>
        <v>4962</v>
      </c>
      <c r="AN3" s="369">
        <v>3384</v>
      </c>
      <c r="AO3" s="375">
        <f>AQ3/12</f>
        <v>1109</v>
      </c>
      <c r="AP3" s="376">
        <f>SUM(AL3,AM3)</f>
        <v>9924</v>
      </c>
      <c r="AQ3" s="376">
        <f>SUM(AL3,AM3,AN3)</f>
        <v>13308</v>
      </c>
      <c r="AR3" s="155"/>
      <c r="AS3" s="377"/>
      <c r="AT3" s="356"/>
      <c r="AU3" s="71"/>
      <c r="AV3" s="71"/>
      <c r="AW3" s="71"/>
      <c r="AX3" s="71"/>
      <c r="AY3" s="6"/>
      <c r="AZ3" s="6"/>
      <c r="BA3" s="6"/>
      <c r="BB3" s="6"/>
    </row>
    <row r="4" spans="1:141" ht="25.5" customHeight="1" x14ac:dyDescent="0.25">
      <c r="A4" s="95" t="s">
        <v>9</v>
      </c>
      <c r="B4" s="83">
        <v>12</v>
      </c>
      <c r="C4" s="10">
        <f>IF(B4=0,0,IF(B4=1,Q4,IF(B4=2,Q5,IF(B4=3,Q6,IF(B4=4,Q7,IF(B4=5,Q8,IF(B4=6,Q9,IF(B4=7,Q10,IF(B4=8,Q11,IF(B4=9,Q12,IF(B4=10,Q13,IF(B4=11,Q14,IF(B4&gt;=12,Q15)))))))))))))</f>
        <v>8042</v>
      </c>
      <c r="D4" s="88"/>
      <c r="E4" s="37"/>
      <c r="F4" s="158"/>
      <c r="G4" s="158"/>
      <c r="H4" s="158"/>
      <c r="I4" s="158"/>
      <c r="J4" s="595"/>
      <c r="K4" s="595"/>
      <c r="L4" s="334"/>
      <c r="M4" s="204">
        <v>1</v>
      </c>
      <c r="N4" s="378">
        <f>SUM(AB10)</f>
        <v>375</v>
      </c>
      <c r="O4" s="379">
        <f>SUM(AG10)</f>
        <v>336</v>
      </c>
      <c r="P4" s="380">
        <v>586</v>
      </c>
      <c r="Q4" s="381">
        <f>SUM(N4,P4)</f>
        <v>961</v>
      </c>
      <c r="R4" s="381">
        <f>SUM(O4,P4)</f>
        <v>922</v>
      </c>
      <c r="S4" s="382"/>
      <c r="T4" s="383" t="s">
        <v>7</v>
      </c>
      <c r="U4" s="384">
        <v>1246</v>
      </c>
      <c r="V4" s="385">
        <f>SUM(AP12)</f>
        <v>10568</v>
      </c>
      <c r="W4" s="386">
        <f>SUM(AQ12)</f>
        <v>13903.5</v>
      </c>
      <c r="X4" s="158"/>
      <c r="Y4" s="158"/>
      <c r="Z4" s="367"/>
      <c r="AA4" s="368" t="s">
        <v>215</v>
      </c>
      <c r="AB4" s="369">
        <v>0</v>
      </c>
      <c r="AC4" s="369">
        <v>172</v>
      </c>
      <c r="AD4" s="370">
        <v>172</v>
      </c>
      <c r="AE4" s="337"/>
      <c r="AF4" s="371" t="s">
        <v>215</v>
      </c>
      <c r="AG4" s="369">
        <v>0</v>
      </c>
      <c r="AH4" s="369">
        <v>120</v>
      </c>
      <c r="AI4" s="370">
        <v>120</v>
      </c>
      <c r="AJ4" s="387"/>
      <c r="AK4" s="373" t="s">
        <v>216</v>
      </c>
      <c r="AL4" s="369">
        <v>3224</v>
      </c>
      <c r="AM4" s="374">
        <f>SUM(AL4)</f>
        <v>3224</v>
      </c>
      <c r="AN4" s="369">
        <v>2337</v>
      </c>
      <c r="AO4" s="375">
        <f>AQ4/12</f>
        <v>732.08333333333337</v>
      </c>
      <c r="AP4" s="376">
        <f>SUM(AL4,AM4)</f>
        <v>6448</v>
      </c>
      <c r="AQ4" s="376">
        <f>SUM(AL4,AM4,AN4)</f>
        <v>8785</v>
      </c>
      <c r="AR4" s="163"/>
      <c r="AS4" s="377"/>
      <c r="AT4" s="356"/>
      <c r="AU4" s="71"/>
      <c r="AV4" s="71"/>
      <c r="AW4" s="71"/>
      <c r="AX4" s="71"/>
      <c r="AY4" s="6"/>
      <c r="AZ4" s="6"/>
      <c r="BA4" s="6"/>
      <c r="BB4" s="6"/>
    </row>
    <row r="5" spans="1:141" ht="27" customHeight="1" x14ac:dyDescent="0.25">
      <c r="A5" s="95" t="s">
        <v>12</v>
      </c>
      <c r="B5" s="83">
        <v>12</v>
      </c>
      <c r="C5" s="89">
        <f>IF(B5=0,0,IF(B5=1,Q4,IF(B5=2,Q5,IF(B5=3,Q6,IF(B5=4,Q7,IF(B5=5,Q8,IF(B5=6,Q9,IF(B5=7,Q10,IF(B5=8,Q11,IF(B5=9,Q12,IF(B5=10,Q13,IF(B5=11,Q14,IF(B5&gt;=12,Q15)))))))))))))</f>
        <v>8042</v>
      </c>
      <c r="D5" s="88"/>
      <c r="E5" s="37"/>
      <c r="F5" s="158"/>
      <c r="G5" s="158"/>
      <c r="H5" s="158"/>
      <c r="I5" s="158"/>
      <c r="J5" s="595"/>
      <c r="K5" s="595"/>
      <c r="L5" s="334"/>
      <c r="M5" s="204">
        <v>2</v>
      </c>
      <c r="N5" s="388">
        <f>SUM(AB10)</f>
        <v>375</v>
      </c>
      <c r="O5" s="389">
        <f>SUM(AG10)</f>
        <v>336</v>
      </c>
      <c r="P5" s="381">
        <f>P4*2</f>
        <v>1172</v>
      </c>
      <c r="Q5" s="381">
        <f t="shared" ref="Q5:Q15" si="0">SUM(N5,P5)</f>
        <v>1547</v>
      </c>
      <c r="R5" s="381">
        <f t="shared" ref="R5:R15" si="1">SUM(O5,P5)</f>
        <v>1508</v>
      </c>
      <c r="S5" s="158"/>
      <c r="T5" s="383" t="s">
        <v>10</v>
      </c>
      <c r="U5" s="390">
        <v>180</v>
      </c>
      <c r="V5" s="391">
        <f>U5*9</f>
        <v>1620</v>
      </c>
      <c r="W5" s="392">
        <f>U5*12</f>
        <v>2160</v>
      </c>
      <c r="X5" s="158"/>
      <c r="Y5" s="158"/>
      <c r="Z5" s="367"/>
      <c r="AA5" s="368" t="s">
        <v>217</v>
      </c>
      <c r="AB5" s="369">
        <v>107</v>
      </c>
      <c r="AC5" s="369">
        <v>107</v>
      </c>
      <c r="AD5" s="370">
        <v>107</v>
      </c>
      <c r="AE5" s="337"/>
      <c r="AF5" s="371" t="s">
        <v>217</v>
      </c>
      <c r="AG5" s="369">
        <v>107</v>
      </c>
      <c r="AH5" s="369">
        <v>107</v>
      </c>
      <c r="AI5" s="370">
        <v>107</v>
      </c>
      <c r="AJ5" s="393"/>
      <c r="AK5" s="373" t="s">
        <v>218</v>
      </c>
      <c r="AL5" s="369">
        <v>3094</v>
      </c>
      <c r="AM5" s="374">
        <f>SUM(AL5)</f>
        <v>3094</v>
      </c>
      <c r="AN5" s="369">
        <v>2253</v>
      </c>
      <c r="AO5" s="375">
        <f>AQ5/12</f>
        <v>703.41666666666663</v>
      </c>
      <c r="AP5" s="376">
        <f>SUM(AL5,AM5)</f>
        <v>6188</v>
      </c>
      <c r="AQ5" s="376">
        <f>SUM(AL5,AM5,AN5)</f>
        <v>8441</v>
      </c>
      <c r="AR5" s="163"/>
      <c r="AS5" s="377"/>
      <c r="AT5" s="356"/>
      <c r="AU5" s="71"/>
      <c r="AV5" s="71"/>
      <c r="AW5" s="71"/>
      <c r="AX5" s="71"/>
      <c r="AY5" s="6"/>
      <c r="AZ5" s="6"/>
      <c r="BA5" s="6"/>
      <c r="BB5" s="6"/>
    </row>
    <row r="6" spans="1:141" ht="23.25" customHeight="1" x14ac:dyDescent="0.25">
      <c r="A6" s="95" t="s">
        <v>16</v>
      </c>
      <c r="B6" s="83"/>
      <c r="C6" s="11">
        <f>IF(B6=0,0,IF(B6=1,R4,IF(B6=2,R5,IF(B6=3,R6,IF(B6=4,R7,IF(B6=5,R8,IF(B6=6,R9,IF(B6=7,R10,IF(B6=8,R11,IF(B6=9,R12,IF(B6=10,R13,IF(B6=11,R14,IF(B6&gt;=12,R15)))))))))))))+(S17*B6)</f>
        <v>0</v>
      </c>
      <c r="D6" s="88"/>
      <c r="E6" s="37"/>
      <c r="F6" s="158"/>
      <c r="G6" s="158"/>
      <c r="H6" s="158"/>
      <c r="I6" s="158"/>
      <c r="J6" s="595"/>
      <c r="K6" s="595"/>
      <c r="L6" s="334"/>
      <c r="M6" s="204">
        <v>3</v>
      </c>
      <c r="N6" s="388">
        <f>SUM(AB10)</f>
        <v>375</v>
      </c>
      <c r="O6" s="389">
        <f>SUM(AG10)</f>
        <v>336</v>
      </c>
      <c r="P6" s="381">
        <f>P4*3</f>
        <v>1758</v>
      </c>
      <c r="Q6" s="381">
        <f t="shared" si="0"/>
        <v>2133</v>
      </c>
      <c r="R6" s="381">
        <f t="shared" si="1"/>
        <v>2094</v>
      </c>
      <c r="S6" s="158"/>
      <c r="T6" s="394" t="s">
        <v>14</v>
      </c>
      <c r="U6" s="222">
        <f>SUM(U4:U5)</f>
        <v>1426</v>
      </c>
      <c r="V6" s="222">
        <f>SUM(V4:V5)</f>
        <v>12188</v>
      </c>
      <c r="W6" s="395">
        <f>U6*12</f>
        <v>17112</v>
      </c>
      <c r="X6" s="158"/>
      <c r="Y6" s="158"/>
      <c r="Z6" s="367"/>
      <c r="AA6" s="368" t="s">
        <v>304</v>
      </c>
      <c r="AB6" s="369">
        <v>0</v>
      </c>
      <c r="AC6" s="369">
        <v>54</v>
      </c>
      <c r="AD6" s="370">
        <v>54</v>
      </c>
      <c r="AE6" s="337"/>
      <c r="AF6" s="371" t="s">
        <v>219</v>
      </c>
      <c r="AG6" s="369">
        <v>0</v>
      </c>
      <c r="AH6" s="369">
        <v>26</v>
      </c>
      <c r="AI6" s="370">
        <v>26</v>
      </c>
      <c r="AJ6" s="393"/>
      <c r="AK6" s="396"/>
      <c r="AL6" s="75" t="s">
        <v>199</v>
      </c>
      <c r="AM6" s="75"/>
      <c r="AN6" s="74"/>
      <c r="AO6" s="156" t="s">
        <v>3</v>
      </c>
      <c r="AP6" s="161" t="s">
        <v>4</v>
      </c>
      <c r="AQ6" s="161" t="s">
        <v>5</v>
      </c>
      <c r="AR6" s="155" t="s">
        <v>220</v>
      </c>
      <c r="AS6" s="397" t="s">
        <v>221</v>
      </c>
      <c r="AT6" s="356"/>
      <c r="AU6" s="71"/>
      <c r="AV6" s="71"/>
      <c r="AW6" s="71"/>
      <c r="AX6" s="71"/>
      <c r="AY6" s="6"/>
      <c r="AZ6" s="6"/>
      <c r="BA6" s="6"/>
      <c r="BB6" s="6"/>
    </row>
    <row r="7" spans="1:141" ht="29.25" customHeight="1" x14ac:dyDescent="0.25">
      <c r="A7" s="714" t="s">
        <v>150</v>
      </c>
      <c r="B7" s="212" t="s">
        <v>97</v>
      </c>
      <c r="C7" s="11">
        <f>IF(B7="Not A Differential Program",0,IF(B7="Joint Ph.D in Biomedical Engineering",P22,IF(B7="MBA Program",P23,IF(B7="MS City &amp; Regional Planning",P24,IF(B7="MS in Bioinformatics",P25,IF(B7="MS in Building Construction and Integerated Facilities Management",P26,IF(B7="MS in Industrial Design",P27,IF(B7="MS in Music Technology",P28,IF(B7="MS in Quantitative Computational Finance",P29,IF(B7="MS in Biomed Innov &amp; Development",P30,IF(B7="MS in Prosthetics and Orthotics",P31,IF(B7="MS in Supply Chain Engineering",P32,IF(B7="Master of Architecture",P33,IF(B7="MS Urban Design",P34,IF(B7="MS in Geographic Information Science and Technology",P35,IF(B7="MS In Human Computer Interaction",P36,IF(B7="MS in Analytics",P37,IF(B7="MS in Electrical &amp; Computer Engineering",P38)))))))))))))))))) * (D7)</f>
        <v>0</v>
      </c>
      <c r="D7" s="209">
        <f>IF(B4&gt;0, 1) + IF(B5&gt;0, 1)+ IF(B6&gt;0,1)</f>
        <v>2</v>
      </c>
      <c r="E7" s="37"/>
      <c r="F7" s="158"/>
      <c r="G7" s="158"/>
      <c r="H7" s="158"/>
      <c r="I7" s="158"/>
      <c r="J7" s="595"/>
      <c r="K7" s="595"/>
      <c r="L7" s="334"/>
      <c r="M7" s="204">
        <v>4</v>
      </c>
      <c r="N7" s="398">
        <f>SUM(AC10)</f>
        <v>833</v>
      </c>
      <c r="O7" s="399">
        <f>SUM(AH10)</f>
        <v>675</v>
      </c>
      <c r="P7" s="381">
        <f>P4*4</f>
        <v>2344</v>
      </c>
      <c r="Q7" s="381">
        <f t="shared" si="0"/>
        <v>3177</v>
      </c>
      <c r="R7" s="381">
        <f t="shared" si="1"/>
        <v>3019</v>
      </c>
      <c r="S7" s="158"/>
      <c r="T7" s="383"/>
      <c r="U7" s="223"/>
      <c r="V7" s="221"/>
      <c r="W7" s="400"/>
      <c r="X7" s="158"/>
      <c r="Y7" s="158"/>
      <c r="Z7" s="367"/>
      <c r="AA7" s="368" t="s">
        <v>307</v>
      </c>
      <c r="AB7" s="369">
        <v>0</v>
      </c>
      <c r="AC7" s="369">
        <v>91</v>
      </c>
      <c r="AD7" s="370">
        <v>91</v>
      </c>
      <c r="AE7" s="337"/>
      <c r="AF7" s="371" t="s">
        <v>222</v>
      </c>
      <c r="AG7" s="369">
        <v>0</v>
      </c>
      <c r="AH7" s="369">
        <v>66</v>
      </c>
      <c r="AI7" s="370">
        <v>66</v>
      </c>
      <c r="AJ7" s="393"/>
      <c r="AK7" s="373" t="s">
        <v>223</v>
      </c>
      <c r="AL7" s="75"/>
      <c r="AM7" s="74"/>
      <c r="AN7" s="163"/>
      <c r="AO7" s="369">
        <v>1465</v>
      </c>
      <c r="AP7" s="401">
        <f>(AO7+50)*9</f>
        <v>13635</v>
      </c>
      <c r="AQ7" s="376">
        <f>AO7*12</f>
        <v>17580</v>
      </c>
      <c r="AR7" s="163" t="s">
        <v>224</v>
      </c>
      <c r="AS7" s="402"/>
      <c r="AT7" s="356"/>
      <c r="AU7" s="71"/>
      <c r="AV7" s="71"/>
      <c r="AW7" s="71"/>
      <c r="AX7" s="71"/>
      <c r="AY7" s="6"/>
      <c r="AZ7" s="6"/>
      <c r="BA7" s="6"/>
      <c r="BB7" s="12"/>
    </row>
    <row r="8" spans="1:141" ht="21.75" thickBot="1" x14ac:dyDescent="0.4">
      <c r="A8" s="715"/>
      <c r="B8" s="213"/>
      <c r="C8" s="213"/>
      <c r="D8" s="14"/>
      <c r="E8" s="37"/>
      <c r="F8" s="158"/>
      <c r="G8" s="124" t="s">
        <v>59</v>
      </c>
      <c r="H8" s="158"/>
      <c r="I8" s="158"/>
      <c r="J8" s="595"/>
      <c r="K8" s="595"/>
      <c r="L8" s="403"/>
      <c r="M8" s="204">
        <v>5</v>
      </c>
      <c r="N8" s="404">
        <f>SUM(AD10)</f>
        <v>1010</v>
      </c>
      <c r="O8" s="405">
        <f>SUM(AI10)</f>
        <v>847</v>
      </c>
      <c r="P8" s="381">
        <f>P4*5</f>
        <v>2930</v>
      </c>
      <c r="Q8" s="381">
        <f t="shared" si="0"/>
        <v>3940</v>
      </c>
      <c r="R8" s="381">
        <f t="shared" si="1"/>
        <v>3777</v>
      </c>
      <c r="S8" s="158"/>
      <c r="T8" s="406"/>
      <c r="U8" s="157"/>
      <c r="V8" s="157"/>
      <c r="W8" s="407"/>
      <c r="X8" s="56"/>
      <c r="Y8" s="408"/>
      <c r="Z8" s="367"/>
      <c r="AA8" s="368" t="s">
        <v>225</v>
      </c>
      <c r="AB8" s="369">
        <v>0</v>
      </c>
      <c r="AC8" s="369">
        <v>127</v>
      </c>
      <c r="AD8" s="370">
        <v>127</v>
      </c>
      <c r="AE8" s="337"/>
      <c r="AF8" s="371" t="s">
        <v>225</v>
      </c>
      <c r="AG8" s="369">
        <v>0</v>
      </c>
      <c r="AH8" s="369">
        <v>127</v>
      </c>
      <c r="AI8" s="370">
        <v>127</v>
      </c>
      <c r="AJ8" s="393"/>
      <c r="AK8" s="373" t="s">
        <v>226</v>
      </c>
      <c r="AL8" s="75"/>
      <c r="AM8" s="74"/>
      <c r="AN8" s="163"/>
      <c r="AO8" s="369">
        <v>868</v>
      </c>
      <c r="AP8" s="401">
        <f>(AO8+100)*9</f>
        <v>8712</v>
      </c>
      <c r="AQ8" s="376">
        <f>AO8*12</f>
        <v>10416</v>
      </c>
      <c r="AR8" s="163" t="s">
        <v>227</v>
      </c>
      <c r="AS8" s="409"/>
      <c r="AT8" s="356"/>
      <c r="AU8" s="71"/>
      <c r="AV8" s="71"/>
      <c r="AW8" s="71"/>
      <c r="AX8" s="71"/>
      <c r="AY8" s="6"/>
      <c r="AZ8" s="6"/>
      <c r="BA8" s="6"/>
      <c r="BB8" s="6"/>
    </row>
    <row r="9" spans="1:141" ht="19.5" customHeight="1" thickBot="1" x14ac:dyDescent="0.4">
      <c r="A9" s="709" t="s">
        <v>94</v>
      </c>
      <c r="B9" s="710"/>
      <c r="C9" s="710"/>
      <c r="D9" s="710"/>
      <c r="E9" s="711"/>
      <c r="F9" s="157"/>
      <c r="G9" s="606" t="s">
        <v>95</v>
      </c>
      <c r="H9" s="590"/>
      <c r="I9" s="590"/>
      <c r="J9" s="313"/>
      <c r="K9" s="313"/>
      <c r="L9" s="410"/>
      <c r="M9" s="204">
        <v>6</v>
      </c>
      <c r="N9" s="388">
        <f>SUM(AD10)</f>
        <v>1010</v>
      </c>
      <c r="O9" s="389">
        <f>SUM(AI10)</f>
        <v>847</v>
      </c>
      <c r="P9" s="381">
        <f>P4*6</f>
        <v>3516</v>
      </c>
      <c r="Q9" s="381">
        <f t="shared" si="0"/>
        <v>4526</v>
      </c>
      <c r="R9" s="381">
        <f>SUM(O9,P9)</f>
        <v>4363</v>
      </c>
      <c r="S9" s="158"/>
      <c r="T9" s="411" t="s">
        <v>20</v>
      </c>
      <c r="U9" s="412" t="s">
        <v>21</v>
      </c>
      <c r="V9" s="412" t="s">
        <v>22</v>
      </c>
      <c r="W9" s="412" t="s">
        <v>23</v>
      </c>
      <c r="X9" s="412" t="s">
        <v>4</v>
      </c>
      <c r="Y9" s="413" t="s">
        <v>5</v>
      </c>
      <c r="Z9" s="414"/>
      <c r="AA9" s="368" t="s">
        <v>228</v>
      </c>
      <c r="AB9" s="369">
        <v>172</v>
      </c>
      <c r="AC9" s="369">
        <v>172</v>
      </c>
      <c r="AD9" s="370">
        <v>344</v>
      </c>
      <c r="AE9" s="337"/>
      <c r="AF9" s="371" t="s">
        <v>228</v>
      </c>
      <c r="AG9" s="369">
        <v>172</v>
      </c>
      <c r="AH9" s="369">
        <v>172</v>
      </c>
      <c r="AI9" s="370">
        <v>344</v>
      </c>
      <c r="AJ9" s="393"/>
      <c r="AK9" s="373" t="s">
        <v>229</v>
      </c>
      <c r="AL9" s="75"/>
      <c r="AM9" s="74"/>
      <c r="AN9" s="163"/>
      <c r="AO9" s="369">
        <v>1526</v>
      </c>
      <c r="AP9" s="401">
        <f>(AO9+75)*9</f>
        <v>14409</v>
      </c>
      <c r="AQ9" s="376">
        <f>AO9*12</f>
        <v>18312</v>
      </c>
      <c r="AR9" s="415"/>
      <c r="AS9" s="409"/>
      <c r="AT9" s="356"/>
      <c r="AU9" s="71"/>
      <c r="AV9" s="71"/>
      <c r="AW9" s="71"/>
      <c r="AX9" s="71"/>
      <c r="AY9" s="6"/>
      <c r="AZ9" s="6"/>
      <c r="BA9" s="6"/>
      <c r="BB9" s="6"/>
    </row>
    <row r="10" spans="1:141" ht="48" customHeight="1" x14ac:dyDescent="0.3">
      <c r="A10" s="17" t="s">
        <v>49</v>
      </c>
      <c r="B10" s="18" t="s">
        <v>93</v>
      </c>
      <c r="C10" s="18" t="s">
        <v>147</v>
      </c>
      <c r="D10" s="18" t="s">
        <v>29</v>
      </c>
      <c r="E10" s="40" t="s">
        <v>47</v>
      </c>
      <c r="F10" s="158"/>
      <c r="G10" s="125" t="s">
        <v>62</v>
      </c>
      <c r="H10" s="158"/>
      <c r="I10" s="157"/>
      <c r="J10" s="602"/>
      <c r="K10" s="596"/>
      <c r="L10" s="334"/>
      <c r="M10" s="204">
        <v>7</v>
      </c>
      <c r="N10" s="388">
        <f>SUM(AD10)</f>
        <v>1010</v>
      </c>
      <c r="O10" s="389">
        <f>SUM(AI10)</f>
        <v>847</v>
      </c>
      <c r="P10" s="381">
        <f>P4*7</f>
        <v>4102</v>
      </c>
      <c r="Q10" s="381">
        <f t="shared" si="0"/>
        <v>5112</v>
      </c>
      <c r="R10" s="381">
        <f t="shared" si="1"/>
        <v>4949</v>
      </c>
      <c r="S10" s="158"/>
      <c r="T10" s="416" t="s">
        <v>25</v>
      </c>
      <c r="U10" s="417">
        <v>600</v>
      </c>
      <c r="V10" s="417">
        <v>600</v>
      </c>
      <c r="W10" s="417">
        <v>400</v>
      </c>
      <c r="X10" s="418">
        <f>SUM(U10,V10)</f>
        <v>1200</v>
      </c>
      <c r="Y10" s="222">
        <f>SUM(W10,V10,U10)</f>
        <v>1600</v>
      </c>
      <c r="Z10" s="414"/>
      <c r="AA10" s="419" t="s">
        <v>35</v>
      </c>
      <c r="AB10" s="420">
        <f>SUM(AB3:AB9)+11</f>
        <v>375</v>
      </c>
      <c r="AC10" s="421">
        <f>SUM(AC3:AC9)+25</f>
        <v>833</v>
      </c>
      <c r="AD10" s="422">
        <f>SUM(AD3:AD9)+30</f>
        <v>1010</v>
      </c>
      <c r="AE10" s="337"/>
      <c r="AF10" s="423" t="s">
        <v>35</v>
      </c>
      <c r="AG10" s="424">
        <f>SUM(AG3:AG9)</f>
        <v>336</v>
      </c>
      <c r="AH10" s="425">
        <f>SUM(AH3:AH9)</f>
        <v>675</v>
      </c>
      <c r="AI10" s="426">
        <f>SUM(AI3:AI9)</f>
        <v>847</v>
      </c>
      <c r="AJ10" s="393"/>
      <c r="AK10" s="396"/>
      <c r="AL10" s="75"/>
      <c r="AM10" s="74"/>
      <c r="AN10" s="427" t="s">
        <v>230</v>
      </c>
      <c r="AO10" s="428">
        <f>(AO3+AO4+AO5+AO7+AO8+AO9)/6</f>
        <v>1067.25</v>
      </c>
      <c r="AP10" s="428">
        <f>(AP3+AP4+AP5+AP7+AP8+AP9)/6</f>
        <v>9886</v>
      </c>
      <c r="AQ10" s="428">
        <f>(AQ3+AQ4+AQ5+AQ7+AQ8+AQ9)/6</f>
        <v>12807</v>
      </c>
      <c r="AR10" s="155" t="s">
        <v>231</v>
      </c>
      <c r="AS10" s="409"/>
      <c r="AT10" s="356"/>
      <c r="AU10" s="71"/>
      <c r="AV10" s="71"/>
      <c r="AW10" s="71"/>
      <c r="AX10" s="71"/>
      <c r="AY10" s="6"/>
      <c r="AZ10" s="6"/>
      <c r="BA10" s="6"/>
      <c r="BB10" s="6"/>
    </row>
    <row r="11" spans="1:141" ht="25.5" customHeight="1" x14ac:dyDescent="0.35">
      <c r="A11" s="93" t="s">
        <v>38</v>
      </c>
      <c r="B11" s="5"/>
      <c r="C11" s="210"/>
      <c r="D11" s="20">
        <f>IF(B11=0,0,(IF(B11&gt;0, IF(C11="no tuition waiver",0,IF(C11="half tuition waiver",(0.5)*(C4)-(IF(B4&lt;4,N6,IF(B4=4,N7,IF(B4&gt;4,N8)))),IF(C11="full tuition waiver",(C4)-(IF(B4&lt;4,N6,IF(B4=4,N7,IF(B4&gt;4,N8)))),IF(B11="Y",IF(C11="no tuition waiver",0,IF(C11="half tuition waiver",(0.5)*(C4)-(IF(B4&lt;4,N6,IF(B4=4,N7,IF(B4&gt;4,N8)))),IF(C11="full tuition waiver",(C4)-(IF(B4&lt;4,N6,IF(B4=4,N7,IF(B4&gt;4,N8))))))))))))))</f>
        <v>0</v>
      </c>
      <c r="E11" s="41">
        <f>SUM(B11:D11)</f>
        <v>0</v>
      </c>
      <c r="F11" s="158"/>
      <c r="G11" s="588" t="s">
        <v>61</v>
      </c>
      <c r="H11" s="315" t="s">
        <v>60</v>
      </c>
      <c r="I11" s="309" t="s">
        <v>158</v>
      </c>
      <c r="J11" s="310"/>
      <c r="K11" s="597"/>
      <c r="L11" s="429"/>
      <c r="M11" s="204">
        <v>8</v>
      </c>
      <c r="N11" s="388">
        <f>SUM(AD10)</f>
        <v>1010</v>
      </c>
      <c r="O11" s="389">
        <f>SUM(AI10)</f>
        <v>847</v>
      </c>
      <c r="P11" s="381">
        <f>P4*8</f>
        <v>4688</v>
      </c>
      <c r="Q11" s="381">
        <f t="shared" si="0"/>
        <v>5698</v>
      </c>
      <c r="R11" s="381">
        <f t="shared" si="1"/>
        <v>5535</v>
      </c>
      <c r="S11" s="158"/>
      <c r="T11" s="416" t="s">
        <v>27</v>
      </c>
      <c r="U11" s="417">
        <v>100</v>
      </c>
      <c r="V11" s="417">
        <v>100</v>
      </c>
      <c r="W11" s="417">
        <v>100</v>
      </c>
      <c r="X11" s="418">
        <f>SUM(V11,U11)</f>
        <v>200</v>
      </c>
      <c r="Y11" s="222">
        <f>SUM(U11,V11,W11)</f>
        <v>300</v>
      </c>
      <c r="Z11" s="430"/>
      <c r="AA11" s="431" t="s">
        <v>308</v>
      </c>
      <c r="AB11" s="432"/>
      <c r="AC11" s="432"/>
      <c r="AD11" s="433"/>
      <c r="AE11" s="434"/>
      <c r="AF11" s="435" t="s">
        <v>232</v>
      </c>
      <c r="AG11" s="436"/>
      <c r="AH11" s="437"/>
      <c r="AI11" s="438"/>
      <c r="AJ11" s="434"/>
      <c r="AK11" s="439"/>
      <c r="AL11" s="65"/>
      <c r="AM11" s="65"/>
      <c r="AN11" s="427" t="s">
        <v>233</v>
      </c>
      <c r="AO11" s="369">
        <v>1350</v>
      </c>
      <c r="AP11" s="369">
        <v>11250</v>
      </c>
      <c r="AQ11" s="369">
        <v>15000</v>
      </c>
      <c r="AR11" s="163"/>
      <c r="AS11" s="377"/>
      <c r="AT11" s="356"/>
      <c r="AU11" s="71"/>
      <c r="AV11" s="71"/>
      <c r="AW11" s="71"/>
      <c r="AX11" s="71"/>
      <c r="AY11" s="6"/>
      <c r="AZ11" s="6"/>
      <c r="BA11" s="6"/>
      <c r="BB11" s="6"/>
    </row>
    <row r="12" spans="1:141" ht="22.5" customHeight="1" x14ac:dyDescent="0.35">
      <c r="A12" s="93" t="s">
        <v>39</v>
      </c>
      <c r="B12" s="5"/>
      <c r="C12" s="210"/>
      <c r="D12" s="20">
        <f>IF(B12=0,0,(IF(B12&gt;0, IF(C12="no tuition waiver",0,IF(C12="half tuition waiver",(0.5)*(C5)-(IF(B5&lt;4,N6,IF(B5=4,N7,IF(B5&gt;4,N8)))),IF(C12="full tuition waiver",(C5)-(IF(B5&lt;4,N6,IF(B5=4,N7,IF(B5&gt;4,N8)))),IF(B12="Y",IF(C12="no tuition waiver",0,IF(C12="half tuition waiver",(0.5)*(C5)-(IF(B5&lt;4,N6,IF(B5=4,N7,IF(B5&gt;4,N8)))),IF(C12="full tuition waiver",(C5)-(IF(B5&lt;4,N6,IF(B5=4,N7,IF(B5&gt;4,N8))))))))))))))</f>
        <v>0</v>
      </c>
      <c r="E12" s="41">
        <f>SUM(B12:D12)</f>
        <v>0</v>
      </c>
      <c r="F12" s="158"/>
      <c r="G12" s="315"/>
      <c r="H12" s="315"/>
      <c r="I12" s="311"/>
      <c r="J12" s="312"/>
      <c r="K12" s="597"/>
      <c r="L12" s="429"/>
      <c r="M12" s="204">
        <v>9</v>
      </c>
      <c r="N12" s="388">
        <f>SUM(AD10)</f>
        <v>1010</v>
      </c>
      <c r="O12" s="389">
        <f>SUM(AI10)</f>
        <v>847</v>
      </c>
      <c r="P12" s="381">
        <f>P4*9</f>
        <v>5274</v>
      </c>
      <c r="Q12" s="381">
        <f t="shared" si="0"/>
        <v>6284</v>
      </c>
      <c r="R12" s="381">
        <f t="shared" si="1"/>
        <v>6121</v>
      </c>
      <c r="S12" s="158"/>
      <c r="T12" s="416" t="s">
        <v>30</v>
      </c>
      <c r="U12" s="440">
        <f>SUM(AB14)</f>
        <v>876.36</v>
      </c>
      <c r="V12" s="440">
        <f>SUM(AB15)</f>
        <v>876.36</v>
      </c>
      <c r="W12" s="440">
        <f>SUM(AB16)</f>
        <v>517</v>
      </c>
      <c r="X12" s="418">
        <f>U12+V12</f>
        <v>1752.72</v>
      </c>
      <c r="Y12" s="441">
        <f>U12+V12+W12</f>
        <v>2269.7200000000003</v>
      </c>
      <c r="Z12" s="434"/>
      <c r="AA12" s="442"/>
      <c r="AB12" s="434"/>
      <c r="AC12" s="434"/>
      <c r="AD12" s="434"/>
      <c r="AE12" s="434"/>
      <c r="AF12" s="434"/>
      <c r="AG12" s="434"/>
      <c r="AH12" s="434"/>
      <c r="AI12" s="434"/>
      <c r="AJ12" s="434"/>
      <c r="AK12" s="65"/>
      <c r="AL12" s="65"/>
      <c r="AM12" s="65"/>
      <c r="AN12" s="427" t="s">
        <v>234</v>
      </c>
      <c r="AO12" s="443">
        <f>(AO11-AO10)/2 + AO10</f>
        <v>1208.625</v>
      </c>
      <c r="AP12" s="444">
        <f>(AP11-AP10)/2 + AP10</f>
        <v>10568</v>
      </c>
      <c r="AQ12" s="445">
        <f>(AQ11-AQ10)/2 + AQ10</f>
        <v>13903.5</v>
      </c>
      <c r="AR12" s="163"/>
      <c r="AS12" s="163"/>
      <c r="AT12" s="356"/>
      <c r="AU12" s="71"/>
      <c r="AV12" s="71"/>
      <c r="AW12" s="71"/>
      <c r="AX12" s="71"/>
      <c r="AY12" s="6"/>
      <c r="AZ12" s="6"/>
      <c r="BA12" s="6"/>
      <c r="BB12" s="6"/>
    </row>
    <row r="13" spans="1:141" ht="24" customHeight="1" x14ac:dyDescent="0.35">
      <c r="A13" s="95" t="s">
        <v>40</v>
      </c>
      <c r="B13" s="5"/>
      <c r="C13" s="210"/>
      <c r="D13" s="20">
        <f>IF(B13=0,0,(IF(B13&gt;0, IF(C13="no tuition waiver",0,IF(C13="half tuition waiver",(0.5)*(C6)-(IF(B6&lt;4,N6,IF(B6=4,N7,IF(B6&gt;4,N8)))),IF(C13="full tuition waiver",(C6)-(IF(B6&lt;4,N6,IF(B6=4,N7,IF(B6&gt;4,N8)))),IF(B13="Y",IF(C13="no tuition waiver",0,IF(C13="half tuition waiver",(0.5)*(C6)-(IF(B6&lt;4,N6,IF(B6=4,N7,IF(B6&gt;4,N8)))),IF(C13="full tuition waiver",(C6)-(IF(B6&lt;4,N6,IF(B6=4,N7,IF(B6&gt;4,N8))))))))))))))</f>
        <v>0</v>
      </c>
      <c r="E13" s="42">
        <f>SUM(B13:D13)</f>
        <v>0</v>
      </c>
      <c r="F13" s="158"/>
      <c r="G13" s="32" t="s">
        <v>53</v>
      </c>
      <c r="H13" s="51"/>
      <c r="I13" s="307">
        <f>IF(H13=0,0,IF(H13&gt;0,(H13*(IF(B4&gt;0,4.5)+IF(B5&gt;0,4.5)+IF(B6&gt;0,3)))/(IF(B4&gt;0,1)+IF(B5&gt;0,1)+IF(B6&gt;0,1))))</f>
        <v>0</v>
      </c>
      <c r="J13" s="308"/>
      <c r="K13" s="598"/>
      <c r="L13" s="446"/>
      <c r="M13" s="204">
        <v>10</v>
      </c>
      <c r="N13" s="388">
        <f>SUM(AD10)</f>
        <v>1010</v>
      </c>
      <c r="O13" s="389">
        <f>SUM(AI10)</f>
        <v>847</v>
      </c>
      <c r="P13" s="381">
        <f>P4*10</f>
        <v>5860</v>
      </c>
      <c r="Q13" s="381">
        <f t="shared" si="0"/>
        <v>6870</v>
      </c>
      <c r="R13" s="381">
        <f t="shared" si="1"/>
        <v>6707</v>
      </c>
      <c r="S13" s="158"/>
      <c r="T13" s="447" t="s">
        <v>14</v>
      </c>
      <c r="U13" s="448">
        <f>SUM(U10:U12)</f>
        <v>1576.3600000000001</v>
      </c>
      <c r="V13" s="448">
        <f>SUM(V10:V12)</f>
        <v>1576.3600000000001</v>
      </c>
      <c r="W13" s="448">
        <f>SUM(W10:W12)</f>
        <v>1017</v>
      </c>
      <c r="X13" s="449">
        <f>SUM(U13,V13)</f>
        <v>3152.7200000000003</v>
      </c>
      <c r="Y13" s="418">
        <f>SUM(U13,V13,W13)</f>
        <v>4169.72</v>
      </c>
      <c r="Z13" s="450"/>
      <c r="AA13" s="451" t="s">
        <v>235</v>
      </c>
      <c r="AB13" s="452"/>
      <c r="AC13" s="452"/>
      <c r="AD13" s="452"/>
      <c r="AE13" s="452"/>
      <c r="AF13" s="452"/>
      <c r="AG13" s="453"/>
      <c r="AH13" s="454"/>
      <c r="AI13" s="454"/>
      <c r="AJ13" s="367"/>
      <c r="AK13" s="367"/>
      <c r="AL13" s="367"/>
      <c r="AM13" s="367"/>
      <c r="AN13" s="367"/>
      <c r="AO13" s="367"/>
      <c r="AP13" s="367"/>
      <c r="AQ13" s="367"/>
      <c r="AR13" s="337"/>
      <c r="AS13" s="337"/>
      <c r="AT13" s="356"/>
      <c r="AU13" s="71"/>
      <c r="AV13" s="71"/>
      <c r="AW13" s="71"/>
      <c r="AX13" s="71"/>
      <c r="AY13" s="6"/>
      <c r="AZ13" s="6"/>
      <c r="BA13" s="6"/>
      <c r="BB13" s="6"/>
    </row>
    <row r="14" spans="1:141" ht="21.75" thickBot="1" x14ac:dyDescent="0.4">
      <c r="A14" s="96" t="s">
        <v>35</v>
      </c>
      <c r="B14" s="23">
        <f>SUM(B11:B13)</f>
        <v>0</v>
      </c>
      <c r="C14" s="24"/>
      <c r="D14" s="97">
        <f>SUM(D11:D13)</f>
        <v>0</v>
      </c>
      <c r="E14" s="25">
        <f>SUM(E11:E13)</f>
        <v>0</v>
      </c>
      <c r="F14" s="158"/>
      <c r="G14" s="32" t="s">
        <v>54</v>
      </c>
      <c r="H14" s="51"/>
      <c r="I14" s="307">
        <f>IF(H14=0,0,IF(H14&gt;0,(H14/(IF(B4&gt;0,1)+IF(B5&gt;0,1)+IF(B6&gt;0,1)))))</f>
        <v>0</v>
      </c>
      <c r="J14" s="308"/>
      <c r="K14" s="598"/>
      <c r="L14" s="446"/>
      <c r="M14" s="204">
        <v>11</v>
      </c>
      <c r="N14" s="388">
        <f>SUM(AD10)</f>
        <v>1010</v>
      </c>
      <c r="O14" s="389">
        <f>SUM(AI10)</f>
        <v>847</v>
      </c>
      <c r="P14" s="381">
        <f>P4*11</f>
        <v>6446</v>
      </c>
      <c r="Q14" s="381">
        <f t="shared" si="0"/>
        <v>7456</v>
      </c>
      <c r="R14" s="381">
        <f t="shared" si="1"/>
        <v>7293</v>
      </c>
      <c r="S14" s="158"/>
      <c r="T14" s="158"/>
      <c r="U14" s="455"/>
      <c r="V14" s="158"/>
      <c r="W14" s="158"/>
      <c r="X14" s="158"/>
      <c r="Y14" s="456"/>
      <c r="Z14" s="454"/>
      <c r="AA14" s="457" t="s">
        <v>21</v>
      </c>
      <c r="AB14" s="458">
        <v>876.36</v>
      </c>
      <c r="AC14" s="459" t="s">
        <v>236</v>
      </c>
      <c r="AD14" s="214"/>
      <c r="AE14" s="66"/>
      <c r="AF14" s="66"/>
      <c r="AG14" s="460"/>
      <c r="AH14" s="454"/>
      <c r="AI14" s="454"/>
      <c r="AJ14" s="367"/>
      <c r="AK14" s="367"/>
      <c r="AL14" s="367"/>
      <c r="AM14" s="367"/>
      <c r="AN14" s="367"/>
      <c r="AO14" s="367"/>
      <c r="AP14" s="367"/>
      <c r="AQ14" s="367"/>
      <c r="AR14" s="337"/>
      <c r="AS14" s="337"/>
      <c r="AT14" s="356"/>
      <c r="AU14" s="71"/>
      <c r="AV14" s="71"/>
      <c r="AW14" s="71"/>
      <c r="AX14" s="71"/>
      <c r="AY14" s="6"/>
      <c r="AZ14" s="6"/>
      <c r="BA14" s="6"/>
      <c r="BB14" s="6"/>
    </row>
    <row r="15" spans="1:141" ht="24.75" customHeight="1" thickBot="1" x14ac:dyDescent="0.35">
      <c r="A15" s="709" t="s">
        <v>55</v>
      </c>
      <c r="B15" s="710"/>
      <c r="C15" s="316"/>
      <c r="D15" s="316"/>
      <c r="E15" s="317"/>
      <c r="F15" s="158"/>
      <c r="G15" s="589" t="s">
        <v>98</v>
      </c>
      <c r="H15" s="314"/>
      <c r="I15" s="314"/>
      <c r="J15" s="603"/>
      <c r="K15" s="596"/>
      <c r="L15" s="334"/>
      <c r="M15" s="204">
        <v>12</v>
      </c>
      <c r="N15" s="461">
        <f>SUM(AD10)</f>
        <v>1010</v>
      </c>
      <c r="O15" s="462">
        <f>SUM(AI10)</f>
        <v>847</v>
      </c>
      <c r="P15" s="380">
        <v>7032</v>
      </c>
      <c r="Q15" s="381">
        <f t="shared" si="0"/>
        <v>8042</v>
      </c>
      <c r="R15" s="381">
        <f t="shared" si="1"/>
        <v>7879</v>
      </c>
      <c r="S15" s="158"/>
      <c r="T15" s="463" t="s">
        <v>155</v>
      </c>
      <c r="U15" s="158"/>
      <c r="V15" s="158"/>
      <c r="W15" s="158"/>
      <c r="X15" s="158"/>
      <c r="Y15" s="158"/>
      <c r="Z15" s="337"/>
      <c r="AA15" s="457" t="s">
        <v>237</v>
      </c>
      <c r="AB15" s="458">
        <v>876.36</v>
      </c>
      <c r="AC15" s="163" t="s">
        <v>277</v>
      </c>
      <c r="AD15" s="214"/>
      <c r="AE15" s="163"/>
      <c r="AF15" s="73"/>
      <c r="AG15" s="464"/>
      <c r="AH15" s="393"/>
      <c r="AI15" s="393"/>
      <c r="AJ15" s="367"/>
      <c r="AK15" s="367"/>
      <c r="AL15" s="367"/>
      <c r="AM15" s="367"/>
      <c r="AN15" s="367"/>
      <c r="AO15" s="367"/>
      <c r="AP15" s="367"/>
      <c r="AQ15" s="367"/>
      <c r="AR15" s="337"/>
      <c r="AS15" s="337"/>
      <c r="AT15" s="356"/>
      <c r="AU15" s="71"/>
      <c r="AV15" s="71"/>
      <c r="AW15" s="71"/>
      <c r="AX15" s="71"/>
      <c r="AY15" s="6"/>
      <c r="AZ15" s="6"/>
      <c r="BA15" s="6"/>
      <c r="BB15" s="6"/>
    </row>
    <row r="16" spans="1:141" ht="21" x14ac:dyDescent="0.3">
      <c r="A16" s="26" t="s">
        <v>42</v>
      </c>
      <c r="B16" s="84"/>
      <c r="C16" s="98">
        <f>IF(B16=0,0,(IF(B16&gt;0,600*(IF(B4&gt;0, 4.5, IF(B4&lt;0,0))+IF(B5&gt;0, 4.5, IF(B5&lt;0,0))+IF(B6&gt;0, 3, IF(B6&lt;0,0))))))</f>
        <v>0</v>
      </c>
      <c r="D16" s="99"/>
      <c r="E16" s="43"/>
      <c r="F16" s="158"/>
      <c r="G16" s="158"/>
      <c r="H16" s="158"/>
      <c r="I16" s="158"/>
      <c r="J16" s="595"/>
      <c r="K16" s="595"/>
      <c r="L16" s="334"/>
      <c r="M16" s="155"/>
      <c r="N16" s="158" t="s">
        <v>92</v>
      </c>
      <c r="O16" s="158"/>
      <c r="P16" s="158"/>
      <c r="Q16" s="158"/>
      <c r="R16" s="158"/>
      <c r="S16" s="158"/>
      <c r="T16" s="465" t="s">
        <v>156</v>
      </c>
      <c r="U16" s="159"/>
      <c r="V16" s="158"/>
      <c r="W16" s="158"/>
      <c r="X16" s="158"/>
      <c r="Y16" s="158"/>
      <c r="Z16" s="337"/>
      <c r="AA16" s="457" t="s">
        <v>238</v>
      </c>
      <c r="AB16" s="458">
        <v>517</v>
      </c>
      <c r="AC16" s="163" t="s">
        <v>275</v>
      </c>
      <c r="AD16" s="163"/>
      <c r="AE16" s="163"/>
      <c r="AF16" s="73"/>
      <c r="AG16" s="464"/>
      <c r="AH16" s="393"/>
      <c r="AI16" s="393"/>
      <c r="AJ16" s="367"/>
      <c r="AK16" s="367"/>
      <c r="AL16" s="367"/>
      <c r="AM16" s="367"/>
      <c r="AN16" s="367"/>
      <c r="AO16" s="367"/>
      <c r="AP16" s="367"/>
      <c r="AQ16" s="367"/>
      <c r="AR16" s="337"/>
      <c r="AS16" s="337"/>
      <c r="AT16" s="356"/>
      <c r="AU16" s="71"/>
      <c r="AV16" s="71"/>
      <c r="AW16" s="71"/>
      <c r="AX16" s="71"/>
      <c r="AY16" s="6"/>
      <c r="AZ16" s="6"/>
      <c r="BA16" s="6"/>
      <c r="BB16" s="6"/>
    </row>
    <row r="17" spans="1:141" ht="24.75" customHeight="1" x14ac:dyDescent="0.3">
      <c r="A17" s="93" t="s">
        <v>43</v>
      </c>
      <c r="B17" s="83"/>
      <c r="C17" s="89">
        <f>IF(B17=0,0,(IF(B17&gt;0,400*B17)*(IF(B4&gt;0, 4.5, IF(B4&lt;0,0))+IF(B5&gt;0, 4.5, IF(B5&lt;0,0))+IF(B6&gt;0, 3, IF(B6&lt;0,0)))))</f>
        <v>0</v>
      </c>
      <c r="D17" s="101"/>
      <c r="E17" s="44"/>
      <c r="F17" s="158"/>
      <c r="G17" s="158" t="s">
        <v>199</v>
      </c>
      <c r="H17" s="158"/>
      <c r="I17" s="158"/>
      <c r="J17" s="595"/>
      <c r="K17" s="595"/>
      <c r="L17" s="334"/>
      <c r="M17" s="163"/>
      <c r="N17" s="94" t="s">
        <v>239</v>
      </c>
      <c r="O17" s="94"/>
      <c r="P17" s="94"/>
      <c r="Q17" s="94"/>
      <c r="R17" s="94"/>
      <c r="S17" s="94"/>
      <c r="T17" s="463" t="s">
        <v>157</v>
      </c>
      <c r="U17" s="94"/>
      <c r="V17" s="94"/>
      <c r="W17" s="94"/>
      <c r="X17" s="94"/>
      <c r="Y17" s="94"/>
      <c r="Z17" s="337"/>
      <c r="AA17" s="157"/>
      <c r="AB17" s="163"/>
      <c r="AC17" s="163"/>
      <c r="AD17" s="163"/>
      <c r="AE17" s="163"/>
      <c r="AF17" s="73"/>
      <c r="AG17" s="464"/>
      <c r="AH17" s="393"/>
      <c r="AI17" s="393"/>
      <c r="AJ17" s="367"/>
      <c r="AK17" s="367"/>
      <c r="AL17" s="367"/>
      <c r="AM17" s="367"/>
      <c r="AN17" s="367"/>
      <c r="AO17" s="367"/>
      <c r="AP17" s="367"/>
      <c r="AQ17" s="367"/>
      <c r="AR17" s="337"/>
      <c r="AS17" s="337"/>
      <c r="AT17" s="356"/>
      <c r="AU17" s="71"/>
      <c r="AV17" s="71"/>
      <c r="AW17" s="71"/>
      <c r="AX17" s="71"/>
      <c r="AY17" s="6"/>
      <c r="AZ17" s="6"/>
      <c r="BA17" s="6"/>
      <c r="BB17" s="6"/>
    </row>
    <row r="18" spans="1:141" ht="23.25" customHeight="1" thickBot="1" x14ac:dyDescent="0.3">
      <c r="A18" s="96" t="s">
        <v>52</v>
      </c>
      <c r="B18" s="102"/>
      <c r="C18" s="103">
        <f>SUM(C16:C17)</f>
        <v>0</v>
      </c>
      <c r="D18" s="28"/>
      <c r="E18" s="45"/>
      <c r="F18" s="158"/>
      <c r="G18" s="158"/>
      <c r="H18" s="158"/>
      <c r="I18" s="158"/>
      <c r="J18" s="595"/>
      <c r="K18" s="595"/>
      <c r="L18" s="334"/>
      <c r="M18" s="334"/>
      <c r="N18" s="466"/>
      <c r="O18" s="334"/>
      <c r="P18" s="334"/>
      <c r="Q18" s="334"/>
      <c r="R18" s="334"/>
      <c r="S18" s="334"/>
      <c r="T18" s="466"/>
      <c r="U18" s="334"/>
      <c r="V18" s="334"/>
      <c r="W18" s="334"/>
      <c r="X18" s="334"/>
      <c r="Y18" s="334"/>
      <c r="Z18" s="337"/>
      <c r="AA18" s="367"/>
      <c r="AB18" s="337"/>
      <c r="AC18" s="367"/>
      <c r="AD18" s="337"/>
      <c r="AE18" s="367"/>
      <c r="AF18" s="337"/>
      <c r="AG18" s="337"/>
      <c r="AH18" s="337"/>
      <c r="AI18" s="337"/>
      <c r="AJ18" s="337"/>
      <c r="AK18" s="337"/>
      <c r="AL18" s="337"/>
      <c r="AM18" s="337"/>
      <c r="AN18" s="337"/>
      <c r="AO18" s="337"/>
      <c r="AP18" s="337"/>
      <c r="AQ18" s="337"/>
      <c r="AR18" s="337"/>
      <c r="AS18" s="337"/>
      <c r="AT18" s="337"/>
      <c r="AU18" s="71"/>
      <c r="AV18" s="71"/>
      <c r="AW18" s="71"/>
      <c r="AX18" s="71"/>
      <c r="AY18" s="6"/>
      <c r="AZ18" s="6"/>
      <c r="BA18" s="6"/>
      <c r="BB18" s="6"/>
    </row>
    <row r="19" spans="1:141" ht="50.25" customHeight="1" thickBot="1" x14ac:dyDescent="0.3">
      <c r="A19" s="115" t="s">
        <v>96</v>
      </c>
      <c r="B19" s="60"/>
      <c r="C19" s="60"/>
      <c r="D19" s="61"/>
      <c r="E19" s="62"/>
      <c r="F19" s="158"/>
      <c r="G19" s="158"/>
      <c r="H19" s="158"/>
      <c r="I19" s="158"/>
      <c r="J19" s="595"/>
      <c r="K19" s="595"/>
      <c r="L19" s="85"/>
      <c r="M19" s="86"/>
      <c r="N19" s="86"/>
      <c r="O19" s="86"/>
      <c r="P19" s="86"/>
      <c r="Q19" s="86"/>
      <c r="R19" s="86"/>
      <c r="S19" s="86"/>
      <c r="T19" s="86"/>
      <c r="U19" s="86"/>
      <c r="V19" s="86"/>
      <c r="W19" s="86"/>
      <c r="X19" s="86"/>
      <c r="Y19" s="7"/>
      <c r="Z19" s="7"/>
      <c r="AA19" s="163"/>
      <c r="AB19" s="163"/>
      <c r="AC19" s="163"/>
      <c r="AD19" s="163"/>
      <c r="AE19" s="163"/>
      <c r="AF19" s="6"/>
      <c r="AG19" s="6"/>
      <c r="AH19" s="6"/>
      <c r="AI19" s="6"/>
      <c r="AJ19" s="6"/>
      <c r="AK19" s="6"/>
      <c r="AL19" s="6"/>
      <c r="AM19" s="6"/>
      <c r="AN19" s="6"/>
      <c r="AO19" s="6"/>
      <c r="AP19" s="6"/>
      <c r="AQ19" s="6"/>
      <c r="AR19" s="6"/>
      <c r="AS19" s="6"/>
      <c r="AT19" s="6"/>
      <c r="AU19" s="6"/>
      <c r="AV19" s="6"/>
      <c r="AW19" s="6"/>
      <c r="AX19" s="6"/>
      <c r="AY19" s="6"/>
      <c r="AZ19" s="6"/>
      <c r="BA19" s="6"/>
      <c r="BB19" s="6"/>
    </row>
    <row r="20" spans="1:141" ht="23.25" customHeight="1" thickBot="1" x14ac:dyDescent="0.35">
      <c r="A20" s="34" t="s">
        <v>13</v>
      </c>
      <c r="B20" s="49">
        <f>SUM(C4+C5+C6)+(C7)</f>
        <v>16084</v>
      </c>
      <c r="C20" s="158"/>
      <c r="D20" s="94"/>
      <c r="E20" s="46"/>
      <c r="F20" s="158"/>
      <c r="G20" s="158"/>
      <c r="H20" s="158"/>
      <c r="I20" s="158"/>
      <c r="J20" s="595"/>
      <c r="K20" s="571"/>
      <c r="L20" s="719" t="s">
        <v>258</v>
      </c>
      <c r="M20" s="719"/>
      <c r="N20" s="719"/>
      <c r="O20" s="719"/>
      <c r="P20" s="719"/>
      <c r="Q20" s="719"/>
      <c r="R20" s="719" t="s">
        <v>259</v>
      </c>
      <c r="S20" s="719"/>
      <c r="T20" s="719"/>
      <c r="U20" s="719"/>
      <c r="V20" s="719"/>
      <c r="W20" s="719"/>
      <c r="X20" s="719"/>
      <c r="Y20" s="551"/>
      <c r="AA20" s="163"/>
      <c r="AB20" s="163"/>
      <c r="AC20" s="163"/>
      <c r="AD20" s="163"/>
      <c r="AE20" s="163"/>
      <c r="AF20" s="6"/>
      <c r="AG20" s="6"/>
      <c r="AH20" s="6"/>
      <c r="AI20" s="6"/>
      <c r="AJ20" s="6"/>
      <c r="AK20" s="6"/>
      <c r="AL20" s="6"/>
      <c r="AM20" s="6"/>
      <c r="AN20" s="6"/>
      <c r="AO20" s="6"/>
      <c r="AP20" s="6"/>
      <c r="AQ20" s="6"/>
      <c r="AR20" s="6"/>
      <c r="AS20" s="6"/>
      <c r="AT20" s="6"/>
      <c r="AU20" s="6"/>
      <c r="AV20" s="6"/>
      <c r="AW20" s="6"/>
      <c r="AX20" s="6"/>
      <c r="AY20" s="6"/>
      <c r="AZ20" s="6"/>
      <c r="BA20" s="6"/>
      <c r="BB20" s="6"/>
    </row>
    <row r="21" spans="1:141" ht="24.75" customHeight="1" thickBot="1" x14ac:dyDescent="0.3">
      <c r="A21" s="113" t="s">
        <v>2</v>
      </c>
      <c r="B21" s="87">
        <f>U6*(IF(B4&gt;0, 4.5, IF(B4&lt;0,0))+IF(B5&gt;0, 4.5, IF(B5&lt;0,0))+IF(B6&gt;0, 3, IF(B6&lt;0,0)))</f>
        <v>12834</v>
      </c>
      <c r="C21" s="158"/>
      <c r="D21" s="94"/>
      <c r="E21" s="46"/>
      <c r="F21" s="158"/>
      <c r="G21" s="158"/>
      <c r="H21" s="158"/>
      <c r="I21" s="158"/>
      <c r="J21" s="595"/>
      <c r="K21" s="571"/>
      <c r="L21" s="155"/>
      <c r="M21" s="552" t="s">
        <v>260</v>
      </c>
      <c r="N21" s="553" t="s">
        <v>39</v>
      </c>
      <c r="O21" s="553" t="s">
        <v>38</v>
      </c>
      <c r="P21" s="554" t="s">
        <v>37</v>
      </c>
      <c r="Q21" s="553" t="s">
        <v>40</v>
      </c>
      <c r="R21" s="555" t="s">
        <v>41</v>
      </c>
      <c r="S21" s="601" t="s">
        <v>97</v>
      </c>
      <c r="T21" s="556"/>
      <c r="U21" s="557"/>
      <c r="V21" s="557"/>
      <c r="W21" s="558"/>
      <c r="X21" s="558"/>
      <c r="Y21" s="559" t="s">
        <v>6</v>
      </c>
      <c r="Z21" s="72"/>
      <c r="AA21" s="225"/>
      <c r="AB21" s="163"/>
      <c r="AC21" s="163"/>
      <c r="AD21" s="163"/>
      <c r="AE21" s="163"/>
      <c r="AF21" s="6"/>
      <c r="AG21" s="6"/>
      <c r="AH21" s="6"/>
      <c r="AI21" s="6"/>
      <c r="AJ21" s="6"/>
      <c r="AK21" s="6"/>
      <c r="AL21" s="6"/>
      <c r="AM21" s="6"/>
      <c r="AN21" s="6"/>
      <c r="AO21" s="6"/>
      <c r="AP21" s="6"/>
      <c r="AQ21" s="6"/>
      <c r="AR21" s="6"/>
      <c r="AS21" s="6"/>
      <c r="AT21" s="6"/>
      <c r="AU21" s="6"/>
      <c r="AV21" s="6"/>
      <c r="AW21" s="6"/>
      <c r="AX21" s="6"/>
      <c r="AY21" s="6"/>
      <c r="AZ21" s="6"/>
      <c r="BA21" s="6"/>
      <c r="BB21" s="6"/>
    </row>
    <row r="22" spans="1:141" ht="24" thickBot="1" x14ac:dyDescent="0.4">
      <c r="A22" s="113" t="s">
        <v>18</v>
      </c>
      <c r="B22" s="90">
        <f>C18</f>
        <v>0</v>
      </c>
      <c r="C22" s="158"/>
      <c r="D22" s="94"/>
      <c r="E22" s="46"/>
      <c r="F22" s="106"/>
      <c r="G22" s="106"/>
      <c r="H22" s="106"/>
      <c r="I22" s="105"/>
      <c r="J22" s="604"/>
      <c r="K22" s="599"/>
      <c r="L22" s="593">
        <v>1</v>
      </c>
      <c r="M22" s="561">
        <f>Q46-Q44</f>
        <v>170</v>
      </c>
      <c r="N22" s="562">
        <f t="shared" ref="N22:O36" si="2">SUM(O22)</f>
        <v>2031</v>
      </c>
      <c r="O22" s="562">
        <f t="shared" si="2"/>
        <v>2031</v>
      </c>
      <c r="P22" s="563">
        <f t="shared" ref="P22:P36" si="3">R46-$R$44</f>
        <v>2031</v>
      </c>
      <c r="Q22" s="562">
        <f t="shared" ref="Q22:Q36" si="4">SUM(P22)</f>
        <v>2031</v>
      </c>
      <c r="R22" s="564">
        <v>1</v>
      </c>
      <c r="S22" s="565" t="s">
        <v>8</v>
      </c>
      <c r="T22" s="252"/>
      <c r="U22" s="252"/>
      <c r="V22" s="252"/>
      <c r="W22" s="566"/>
      <c r="X22" s="566"/>
      <c r="Y22" s="567">
        <v>12</v>
      </c>
      <c r="Z22" s="72"/>
      <c r="AA22" s="226"/>
      <c r="AB22" s="227"/>
      <c r="AC22" s="227"/>
      <c r="AD22" s="227"/>
      <c r="AE22" s="227"/>
      <c r="AF22" s="31"/>
      <c r="AG22" s="31"/>
      <c r="AH22" s="31"/>
      <c r="AI22" s="31"/>
      <c r="AJ22" s="31"/>
      <c r="AK22" s="31"/>
      <c r="AL22" s="31"/>
      <c r="AM22" s="31"/>
      <c r="AN22" s="31"/>
      <c r="AO22" s="31"/>
      <c r="AP22" s="31"/>
      <c r="AQ22" s="31"/>
      <c r="AR22" s="31"/>
      <c r="AS22" s="31"/>
      <c r="AT22" s="31"/>
      <c r="AU22" s="31"/>
      <c r="AV22" s="31"/>
      <c r="AW22" s="31"/>
      <c r="AX22" s="31"/>
      <c r="AY22" s="31"/>
      <c r="AZ22" s="31"/>
      <c r="BA22" s="31"/>
      <c r="BB22" s="31"/>
    </row>
    <row r="23" spans="1:141" ht="26.25" customHeight="1" thickBot="1" x14ac:dyDescent="0.4">
      <c r="A23" s="113" t="s">
        <v>19</v>
      </c>
      <c r="B23" s="91">
        <f>IF(B4&gt;0,U13)+IF(B5&gt;0,V13)+IF(B6&gt;0,W13)</f>
        <v>3152.7200000000003</v>
      </c>
      <c r="C23" s="158"/>
      <c r="D23" s="94"/>
      <c r="E23" s="22"/>
      <c r="F23" s="107"/>
      <c r="G23" s="108"/>
      <c r="H23" s="94"/>
      <c r="I23" s="94"/>
      <c r="J23" s="595"/>
      <c r="K23" s="599"/>
      <c r="L23" s="593">
        <v>2</v>
      </c>
      <c r="M23" s="561">
        <f>Q47-Q44</f>
        <v>644</v>
      </c>
      <c r="N23" s="562">
        <f t="shared" si="2"/>
        <v>7915</v>
      </c>
      <c r="O23" s="562">
        <f t="shared" si="2"/>
        <v>7915</v>
      </c>
      <c r="P23" s="563">
        <v>7915</v>
      </c>
      <c r="Q23" s="562">
        <f t="shared" si="4"/>
        <v>7915</v>
      </c>
      <c r="R23" s="564">
        <v>2</v>
      </c>
      <c r="S23" s="565" t="s">
        <v>11</v>
      </c>
      <c r="T23" s="252"/>
      <c r="U23" s="252"/>
      <c r="V23" s="252"/>
      <c r="W23" s="566"/>
      <c r="X23" s="566"/>
      <c r="Y23" s="567">
        <v>9</v>
      </c>
      <c r="Z23" s="72"/>
      <c r="AA23" s="163"/>
      <c r="AB23" s="163"/>
      <c r="AC23" s="163"/>
      <c r="AD23" s="163"/>
      <c r="AE23" s="163"/>
      <c r="AF23" s="6"/>
      <c r="AG23" s="6"/>
      <c r="AH23" s="6"/>
      <c r="AI23" s="6"/>
      <c r="AJ23" s="6"/>
      <c r="AK23" s="6"/>
      <c r="AL23" s="6"/>
      <c r="AM23" s="6"/>
      <c r="AN23" s="6"/>
      <c r="AO23" s="6"/>
      <c r="AP23" s="6"/>
      <c r="AQ23" s="6"/>
      <c r="AR23" s="6"/>
      <c r="AS23" s="6"/>
      <c r="AT23" s="6"/>
      <c r="AU23" s="6"/>
      <c r="AV23" s="6"/>
      <c r="AW23" s="6"/>
      <c r="AX23" s="6"/>
      <c r="AY23" s="6"/>
      <c r="AZ23" s="6"/>
      <c r="BA23" s="6"/>
      <c r="BB23" s="6"/>
      <c r="EK23" s="70"/>
    </row>
    <row r="24" spans="1:141" ht="28.5" customHeight="1" thickBot="1" x14ac:dyDescent="0.4">
      <c r="A24" s="587" t="s">
        <v>57</v>
      </c>
      <c r="B24" s="13">
        <f>SUM(B20:B23)</f>
        <v>32070.720000000001</v>
      </c>
      <c r="C24" s="158"/>
      <c r="D24" s="94"/>
      <c r="E24" s="22"/>
      <c r="F24" s="107"/>
      <c r="G24" s="108"/>
      <c r="H24" s="94"/>
      <c r="I24" s="94"/>
      <c r="J24" s="595"/>
      <c r="K24" s="599"/>
      <c r="L24" s="593">
        <v>3</v>
      </c>
      <c r="M24" s="561">
        <f>Q48-Q44</f>
        <v>119</v>
      </c>
      <c r="N24" s="562">
        <f t="shared" si="2"/>
        <v>1423</v>
      </c>
      <c r="O24" s="562">
        <f t="shared" si="2"/>
        <v>1423</v>
      </c>
      <c r="P24" s="563">
        <f t="shared" si="3"/>
        <v>1423</v>
      </c>
      <c r="Q24" s="562">
        <f t="shared" si="4"/>
        <v>1423</v>
      </c>
      <c r="R24" s="564">
        <v>3</v>
      </c>
      <c r="S24" s="565" t="s">
        <v>15</v>
      </c>
      <c r="T24" s="252"/>
      <c r="U24" s="252"/>
      <c r="V24" s="252"/>
      <c r="W24" s="566"/>
      <c r="X24" s="566"/>
      <c r="Y24" s="567">
        <v>9</v>
      </c>
      <c r="Z24" s="72"/>
      <c r="AA24" s="163"/>
      <c r="AB24" s="163"/>
      <c r="AC24" s="163"/>
      <c r="AD24" s="163"/>
      <c r="AE24" s="163"/>
      <c r="AF24" s="6"/>
      <c r="AG24" s="6"/>
      <c r="AH24" s="6"/>
      <c r="AI24" s="6"/>
      <c r="AJ24" s="6"/>
      <c r="AK24" s="6"/>
      <c r="AL24" s="6"/>
      <c r="AM24" s="6"/>
      <c r="AN24" s="6"/>
      <c r="AO24" s="6"/>
      <c r="AP24" s="6"/>
      <c r="AQ24" s="6"/>
      <c r="AR24" s="6"/>
      <c r="AS24" s="6"/>
      <c r="AT24" s="6"/>
      <c r="AU24" s="6"/>
      <c r="AV24" s="6"/>
      <c r="AW24" s="6"/>
      <c r="AX24" s="6"/>
      <c r="AY24" s="6"/>
      <c r="AZ24" s="6"/>
      <c r="BA24" s="6"/>
      <c r="BB24" s="6"/>
      <c r="EK24" s="70"/>
    </row>
    <row r="25" spans="1:141" ht="24.75" customHeight="1" thickBot="1" x14ac:dyDescent="0.3">
      <c r="A25" s="33" t="s">
        <v>48</v>
      </c>
      <c r="B25" s="15">
        <f>SUM(E11:E13)</f>
        <v>0</v>
      </c>
      <c r="C25" s="35"/>
      <c r="D25" s="36"/>
      <c r="E25" s="37"/>
      <c r="F25" s="94"/>
      <c r="G25" s="94"/>
      <c r="H25" s="94"/>
      <c r="I25" s="94"/>
      <c r="J25" s="595"/>
      <c r="K25" s="599"/>
      <c r="L25" s="593">
        <v>4</v>
      </c>
      <c r="M25" s="561">
        <f>Q49-Q44</f>
        <v>103</v>
      </c>
      <c r="N25" s="562">
        <f t="shared" si="2"/>
        <v>1227</v>
      </c>
      <c r="O25" s="562">
        <f t="shared" si="2"/>
        <v>1227</v>
      </c>
      <c r="P25" s="563">
        <f t="shared" si="3"/>
        <v>1227</v>
      </c>
      <c r="Q25" s="562">
        <f t="shared" si="4"/>
        <v>1227</v>
      </c>
      <c r="R25" s="564">
        <v>4</v>
      </c>
      <c r="S25" s="565" t="s">
        <v>17</v>
      </c>
      <c r="T25" s="252"/>
      <c r="U25" s="252"/>
      <c r="V25" s="252"/>
      <c r="W25" s="566"/>
      <c r="X25" s="566"/>
      <c r="Y25" s="567">
        <v>9</v>
      </c>
      <c r="Z25" s="72"/>
      <c r="AA25" s="163"/>
      <c r="AB25" s="163"/>
      <c r="AC25" s="163"/>
      <c r="AD25" s="163"/>
      <c r="AE25" s="163"/>
      <c r="AF25" s="6"/>
      <c r="AG25" s="6"/>
      <c r="AH25" s="6"/>
      <c r="AI25" s="6"/>
      <c r="AJ25" s="6"/>
      <c r="AK25" s="6"/>
      <c r="AL25" s="6"/>
      <c r="AM25" s="6"/>
      <c r="AN25" s="6"/>
      <c r="AO25" s="6"/>
      <c r="AP25" s="6"/>
      <c r="AQ25" s="6"/>
      <c r="AR25" s="6"/>
      <c r="AS25" s="6"/>
      <c r="AT25" s="6"/>
      <c r="AU25" s="6"/>
      <c r="AV25" s="6"/>
      <c r="AW25" s="6"/>
      <c r="AX25" s="6"/>
      <c r="AY25" s="6"/>
      <c r="AZ25" s="6"/>
      <c r="BA25" s="6"/>
      <c r="BB25" s="6"/>
      <c r="EK25" s="70"/>
    </row>
    <row r="26" spans="1:141" ht="23.25" thickBot="1" x14ac:dyDescent="0.3">
      <c r="A26" s="50" t="s">
        <v>44</v>
      </c>
      <c r="B26" s="16" t="str">
        <f>IF(B27&lt;0,"YES- See below","NONE")</f>
        <v>YES- See below</v>
      </c>
      <c r="C26" s="158"/>
      <c r="D26" s="94"/>
      <c r="E26" s="47"/>
      <c r="F26" s="112"/>
      <c r="G26" s="112"/>
      <c r="H26" s="112"/>
      <c r="I26" s="94"/>
      <c r="J26" s="595"/>
      <c r="K26" s="599"/>
      <c r="L26" s="593">
        <v>5</v>
      </c>
      <c r="M26" s="561">
        <f>Q50-Q44</f>
        <v>228</v>
      </c>
      <c r="N26" s="562">
        <f t="shared" si="2"/>
        <v>2726</v>
      </c>
      <c r="O26" s="562">
        <f t="shared" si="2"/>
        <v>2726</v>
      </c>
      <c r="P26" s="563">
        <f t="shared" si="3"/>
        <v>2726</v>
      </c>
      <c r="Q26" s="562">
        <f t="shared" si="4"/>
        <v>2726</v>
      </c>
      <c r="R26" s="564">
        <v>5</v>
      </c>
      <c r="S26" s="565" t="s">
        <v>45</v>
      </c>
      <c r="T26" s="252"/>
      <c r="U26" s="252"/>
      <c r="V26" s="252"/>
      <c r="W26" s="566"/>
      <c r="X26" s="566"/>
      <c r="Y26" s="567">
        <v>9</v>
      </c>
      <c r="Z26" s="72"/>
      <c r="AA26" s="225"/>
      <c r="AB26" s="163"/>
      <c r="AC26" s="163"/>
      <c r="AD26" s="163"/>
      <c r="AE26" s="163"/>
      <c r="AF26" s="6"/>
      <c r="AG26" s="6"/>
      <c r="AH26" s="6"/>
      <c r="AI26" s="6"/>
      <c r="AJ26" s="6"/>
      <c r="AK26" s="6"/>
      <c r="AL26" s="6"/>
      <c r="AM26" s="6"/>
      <c r="AN26" s="6"/>
      <c r="AO26" s="6"/>
      <c r="AP26" s="6"/>
      <c r="AQ26" s="6"/>
      <c r="AR26" s="6"/>
      <c r="AS26" s="6"/>
      <c r="AT26" s="6"/>
      <c r="AU26" s="6"/>
      <c r="AV26" s="6"/>
      <c r="AW26" s="6"/>
      <c r="AX26" s="6"/>
      <c r="AY26" s="6"/>
      <c r="AZ26" s="6"/>
      <c r="BA26" s="6"/>
      <c r="BB26" s="6"/>
    </row>
    <row r="27" spans="1:141" ht="33.75" customHeight="1" thickBot="1" x14ac:dyDescent="0.3">
      <c r="A27" s="591" t="s">
        <v>58</v>
      </c>
      <c r="B27" s="19">
        <f>IF(B25-B24&gt;0,0,IF(B25-B24&lt;0,B25-B24))</f>
        <v>-32070.720000000001</v>
      </c>
      <c r="C27" s="48"/>
      <c r="D27" s="29"/>
      <c r="E27" s="30"/>
      <c r="F27" s="112"/>
      <c r="G27" s="112"/>
      <c r="H27" s="112"/>
      <c r="I27" s="94"/>
      <c r="J27" s="595"/>
      <c r="K27" s="599"/>
      <c r="L27" s="593">
        <v>6</v>
      </c>
      <c r="M27" s="561">
        <f>Q51-Q44</f>
        <v>167</v>
      </c>
      <c r="N27" s="562">
        <f t="shared" si="2"/>
        <v>1995</v>
      </c>
      <c r="O27" s="562">
        <f t="shared" si="2"/>
        <v>1995</v>
      </c>
      <c r="P27" s="563">
        <f t="shared" si="3"/>
        <v>1995</v>
      </c>
      <c r="Q27" s="562">
        <f t="shared" si="4"/>
        <v>1995</v>
      </c>
      <c r="R27" s="564">
        <v>6</v>
      </c>
      <c r="S27" s="565" t="s">
        <v>24</v>
      </c>
      <c r="T27" s="252"/>
      <c r="U27" s="252"/>
      <c r="V27" s="252"/>
      <c r="W27" s="566"/>
      <c r="X27" s="566"/>
      <c r="Y27" s="567">
        <v>9</v>
      </c>
      <c r="Z27" s="72"/>
      <c r="AA27" s="225"/>
      <c r="AB27" s="163"/>
      <c r="AC27" s="163"/>
      <c r="AD27" s="163"/>
      <c r="AE27" s="163"/>
      <c r="AF27" s="6"/>
      <c r="AG27" s="6"/>
      <c r="AH27" s="6"/>
      <c r="AI27" s="6"/>
      <c r="AJ27" s="6"/>
      <c r="AK27" s="6"/>
      <c r="AL27" s="6"/>
      <c r="AM27" s="6"/>
      <c r="AN27" s="6"/>
      <c r="AO27" s="6"/>
      <c r="AP27" s="6"/>
      <c r="AQ27" s="6"/>
      <c r="AR27" s="6"/>
      <c r="AS27" s="6"/>
      <c r="AT27" s="6"/>
      <c r="AU27" s="6"/>
      <c r="AV27" s="6"/>
      <c r="AW27" s="6"/>
      <c r="AX27" s="6"/>
      <c r="AY27" s="6"/>
      <c r="AZ27" s="6"/>
      <c r="BA27" s="6"/>
      <c r="BB27" s="6"/>
    </row>
    <row r="28" spans="1:141" ht="18.75" x14ac:dyDescent="0.3">
      <c r="A28" s="695" t="s">
        <v>326</v>
      </c>
      <c r="B28" s="695"/>
      <c r="C28" s="695"/>
      <c r="D28" s="695"/>
      <c r="E28" s="695"/>
      <c r="F28" s="592"/>
      <c r="G28" s="592"/>
      <c r="H28" s="592"/>
      <c r="I28" s="592"/>
      <c r="J28" s="605"/>
      <c r="K28" s="600"/>
      <c r="L28" s="593">
        <v>7</v>
      </c>
      <c r="M28" s="561">
        <f>Q52-Q44</f>
        <v>144</v>
      </c>
      <c r="N28" s="562">
        <f t="shared" si="2"/>
        <v>1727</v>
      </c>
      <c r="O28" s="562">
        <f t="shared" si="2"/>
        <v>1727</v>
      </c>
      <c r="P28" s="563">
        <f t="shared" si="3"/>
        <v>1727</v>
      </c>
      <c r="Q28" s="562">
        <f t="shared" si="4"/>
        <v>1727</v>
      </c>
      <c r="R28" s="564">
        <v>7</v>
      </c>
      <c r="S28" s="565" t="s">
        <v>26</v>
      </c>
      <c r="T28" s="252"/>
      <c r="U28" s="252"/>
      <c r="V28" s="252"/>
      <c r="W28" s="566"/>
      <c r="X28" s="566"/>
      <c r="Y28" s="567">
        <v>9</v>
      </c>
      <c r="Z28" s="72"/>
      <c r="AA28" s="225"/>
      <c r="AB28" s="163"/>
      <c r="AC28" s="163"/>
      <c r="AD28" s="163"/>
      <c r="AE28" s="163"/>
      <c r="AF28" s="6"/>
      <c r="AG28" s="6"/>
      <c r="AH28" s="6"/>
      <c r="AI28" s="6"/>
      <c r="AJ28" s="6"/>
      <c r="AK28" s="6"/>
      <c r="AL28" s="6"/>
      <c r="AM28" s="6"/>
      <c r="AN28" s="6"/>
      <c r="AO28" s="6"/>
      <c r="AP28" s="6"/>
      <c r="AQ28" s="6"/>
      <c r="AR28" s="6"/>
      <c r="AS28" s="6"/>
      <c r="AT28" s="6"/>
      <c r="AU28" s="6"/>
      <c r="AV28" s="6"/>
      <c r="AW28" s="6"/>
      <c r="AX28" s="6"/>
      <c r="AY28" s="6"/>
      <c r="AZ28" s="6"/>
      <c r="BA28" s="6"/>
      <c r="BB28" s="6"/>
    </row>
    <row r="29" spans="1:141" x14ac:dyDescent="0.25">
      <c r="A29" s="59"/>
      <c r="B29" s="59"/>
      <c r="C29" s="21"/>
      <c r="D29" s="21"/>
      <c r="E29" s="68"/>
      <c r="F29" s="85"/>
      <c r="G29" s="85"/>
      <c r="H29" s="85"/>
      <c r="I29" s="85"/>
      <c r="J29" s="85"/>
      <c r="K29" s="69"/>
      <c r="L29" s="560">
        <v>8</v>
      </c>
      <c r="M29" s="561">
        <f>Q53-Q44</f>
        <v>147</v>
      </c>
      <c r="N29" s="562">
        <f t="shared" si="2"/>
        <v>1761</v>
      </c>
      <c r="O29" s="562">
        <f t="shared" si="2"/>
        <v>1761</v>
      </c>
      <c r="P29" s="563">
        <f t="shared" si="3"/>
        <v>1761</v>
      </c>
      <c r="Q29" s="562">
        <f t="shared" si="4"/>
        <v>1761</v>
      </c>
      <c r="R29" s="564">
        <v>8</v>
      </c>
      <c r="S29" s="565" t="s">
        <v>28</v>
      </c>
      <c r="T29" s="252"/>
      <c r="U29" s="252"/>
      <c r="V29" s="252"/>
      <c r="W29" s="566"/>
      <c r="X29" s="566"/>
      <c r="Y29" s="567">
        <v>9</v>
      </c>
      <c r="Z29" s="72"/>
      <c r="AA29" s="225"/>
      <c r="AB29" s="163"/>
      <c r="AC29" s="163"/>
      <c r="AD29" s="163"/>
      <c r="AE29" s="163"/>
      <c r="AF29" s="6"/>
      <c r="AG29" s="6"/>
      <c r="AH29" s="6"/>
      <c r="AI29" s="6"/>
      <c r="AJ29" s="6"/>
      <c r="AK29" s="6"/>
      <c r="AL29" s="6"/>
      <c r="AM29" s="6"/>
      <c r="AN29" s="6"/>
      <c r="AO29" s="6"/>
      <c r="AP29" s="6"/>
      <c r="AQ29" s="6"/>
      <c r="AR29" s="6"/>
      <c r="AS29" s="6"/>
      <c r="AT29" s="6"/>
      <c r="AU29" s="6"/>
      <c r="AV29" s="6"/>
      <c r="AW29" s="6"/>
      <c r="AX29" s="6"/>
      <c r="AY29" s="6"/>
      <c r="AZ29" s="6"/>
      <c r="BA29" s="6"/>
      <c r="BB29" s="6"/>
    </row>
    <row r="30" spans="1:141" ht="15.75" x14ac:dyDescent="0.25">
      <c r="A30" s="59"/>
      <c r="B30" s="59"/>
      <c r="C30" s="27"/>
      <c r="D30" s="21"/>
      <c r="E30" s="68"/>
      <c r="F30" s="85"/>
      <c r="G30" s="85"/>
      <c r="H30" s="85"/>
      <c r="I30" s="85"/>
      <c r="J30" s="85"/>
      <c r="K30" s="69"/>
      <c r="L30" s="560">
        <v>9</v>
      </c>
      <c r="M30" s="561">
        <f>Q54-Q44</f>
        <v>502</v>
      </c>
      <c r="N30" s="562">
        <f t="shared" si="2"/>
        <v>6021</v>
      </c>
      <c r="O30" s="562">
        <f t="shared" si="2"/>
        <v>6021</v>
      </c>
      <c r="P30" s="563">
        <v>6021</v>
      </c>
      <c r="Q30" s="562">
        <f t="shared" si="4"/>
        <v>6021</v>
      </c>
      <c r="R30" s="564">
        <v>9</v>
      </c>
      <c r="S30" s="565" t="s">
        <v>31</v>
      </c>
      <c r="T30" s="252"/>
      <c r="U30" s="252"/>
      <c r="V30" s="252"/>
      <c r="W30" s="566"/>
      <c r="X30" s="566"/>
      <c r="Y30" s="567">
        <v>12</v>
      </c>
      <c r="Z30" s="72"/>
      <c r="AA30" s="225"/>
      <c r="AB30" s="163"/>
      <c r="AC30" s="163"/>
      <c r="AD30" s="163"/>
      <c r="AE30" s="163"/>
      <c r="AF30" s="6"/>
      <c r="AG30" s="6"/>
      <c r="AH30" s="6"/>
      <c r="AI30" s="6"/>
      <c r="AJ30" s="6"/>
      <c r="AK30" s="6"/>
      <c r="AL30" s="6"/>
      <c r="AM30" s="6"/>
      <c r="AN30" s="6"/>
      <c r="AO30" s="6"/>
      <c r="AP30" s="6"/>
      <c r="AQ30" s="6"/>
      <c r="AR30" s="6"/>
      <c r="AS30" s="6"/>
      <c r="AT30" s="6"/>
      <c r="AU30" s="6"/>
      <c r="AV30" s="6"/>
      <c r="AW30" s="6"/>
      <c r="AX30" s="6"/>
      <c r="AY30" s="6"/>
      <c r="AZ30" s="6"/>
      <c r="BA30" s="6"/>
      <c r="BB30" s="6"/>
    </row>
    <row r="31" spans="1:141" x14ac:dyDescent="0.25">
      <c r="A31" s="21"/>
      <c r="B31" s="21"/>
      <c r="C31" s="21"/>
      <c r="D31" s="21"/>
      <c r="E31" s="68"/>
      <c r="K31" s="69"/>
      <c r="L31" s="560">
        <v>10</v>
      </c>
      <c r="M31" s="561">
        <f>Q55-Q44</f>
        <v>105</v>
      </c>
      <c r="N31" s="562">
        <f t="shared" si="2"/>
        <v>1251</v>
      </c>
      <c r="O31" s="562">
        <f t="shared" si="2"/>
        <v>1251</v>
      </c>
      <c r="P31" s="563">
        <f t="shared" si="3"/>
        <v>1251</v>
      </c>
      <c r="Q31" s="562">
        <f t="shared" si="4"/>
        <v>1251</v>
      </c>
      <c r="R31" s="564">
        <v>10</v>
      </c>
      <c r="S31" s="565" t="s">
        <v>32</v>
      </c>
      <c r="T31" s="252"/>
      <c r="U31" s="252"/>
      <c r="V31" s="252"/>
      <c r="W31" s="566"/>
      <c r="X31" s="566"/>
      <c r="Y31" s="567">
        <v>12</v>
      </c>
      <c r="Z31" s="72"/>
      <c r="AA31" s="228"/>
    </row>
    <row r="32" spans="1:141" x14ac:dyDescent="0.25">
      <c r="A32" s="21"/>
      <c r="B32" s="21"/>
      <c r="C32" s="21"/>
      <c r="D32" s="21"/>
      <c r="E32" s="68"/>
      <c r="F32" s="158"/>
      <c r="K32" s="69"/>
      <c r="L32" s="560">
        <v>11</v>
      </c>
      <c r="M32" s="561">
        <f>Q56-Q44</f>
        <v>105</v>
      </c>
      <c r="N32" s="562">
        <f t="shared" si="2"/>
        <v>1251</v>
      </c>
      <c r="O32" s="562">
        <f t="shared" si="2"/>
        <v>1251</v>
      </c>
      <c r="P32" s="563">
        <f t="shared" si="3"/>
        <v>1251</v>
      </c>
      <c r="Q32" s="562">
        <f t="shared" si="4"/>
        <v>1251</v>
      </c>
      <c r="R32" s="564">
        <v>11</v>
      </c>
      <c r="S32" s="565" t="s">
        <v>33</v>
      </c>
      <c r="T32" s="252"/>
      <c r="U32" s="252"/>
      <c r="V32" s="252"/>
      <c r="W32" s="566"/>
      <c r="X32" s="566"/>
      <c r="Y32" s="567">
        <v>12</v>
      </c>
      <c r="Z32" s="72"/>
      <c r="AA32" s="228"/>
    </row>
    <row r="33" spans="1:27" ht="15.75" x14ac:dyDescent="0.25">
      <c r="A33" s="27"/>
      <c r="B33" s="27"/>
      <c r="C33" s="27"/>
      <c r="D33" s="21"/>
      <c r="E33" s="68"/>
      <c r="F33" s="158"/>
      <c r="K33" s="69"/>
      <c r="L33" s="560">
        <v>12</v>
      </c>
      <c r="M33" s="561">
        <f>Q57-Q44</f>
        <v>167</v>
      </c>
      <c r="N33" s="562">
        <f t="shared" si="2"/>
        <v>1995</v>
      </c>
      <c r="O33" s="562">
        <f t="shared" si="2"/>
        <v>1995</v>
      </c>
      <c r="P33" s="563">
        <f t="shared" si="3"/>
        <v>1995</v>
      </c>
      <c r="Q33" s="562">
        <f t="shared" si="4"/>
        <v>1995</v>
      </c>
      <c r="R33" s="564">
        <v>12</v>
      </c>
      <c r="S33" s="565" t="s">
        <v>34</v>
      </c>
      <c r="T33" s="252"/>
      <c r="U33" s="252"/>
      <c r="V33" s="252"/>
      <c r="W33" s="566"/>
      <c r="X33" s="566"/>
      <c r="Y33" s="567">
        <v>12</v>
      </c>
      <c r="Z33" s="72"/>
      <c r="AA33" s="228"/>
    </row>
    <row r="34" spans="1:27" x14ac:dyDescent="0.25">
      <c r="A34" s="21"/>
      <c r="B34" s="21"/>
      <c r="C34" s="21"/>
      <c r="D34" s="21"/>
      <c r="E34" s="68"/>
      <c r="F34" s="158"/>
      <c r="K34" s="69"/>
      <c r="L34" s="560">
        <v>13</v>
      </c>
      <c r="M34" s="561">
        <f>Q58-Q44</f>
        <v>167</v>
      </c>
      <c r="N34" s="562">
        <f t="shared" si="2"/>
        <v>1995</v>
      </c>
      <c r="O34" s="562">
        <f t="shared" si="2"/>
        <v>1995</v>
      </c>
      <c r="P34" s="563">
        <f t="shared" si="3"/>
        <v>1995</v>
      </c>
      <c r="Q34" s="562">
        <f t="shared" si="4"/>
        <v>1995</v>
      </c>
      <c r="R34" s="564">
        <v>13</v>
      </c>
      <c r="S34" s="565" t="s">
        <v>36</v>
      </c>
      <c r="T34" s="252"/>
      <c r="U34" s="252"/>
      <c r="V34" s="252"/>
      <c r="W34" s="566"/>
      <c r="X34" s="566"/>
      <c r="Y34" s="567">
        <v>12</v>
      </c>
      <c r="Z34" s="72"/>
      <c r="AA34" s="228"/>
    </row>
    <row r="35" spans="1:27" x14ac:dyDescent="0.25">
      <c r="A35" s="21"/>
      <c r="B35" s="21"/>
      <c r="C35" s="21"/>
      <c r="D35" s="21"/>
      <c r="E35" s="68"/>
      <c r="F35" s="158"/>
      <c r="K35" s="69"/>
      <c r="L35" s="560">
        <v>14</v>
      </c>
      <c r="M35" s="561">
        <f>Q59-Q44</f>
        <v>119</v>
      </c>
      <c r="N35" s="562">
        <f t="shared" si="2"/>
        <v>1423</v>
      </c>
      <c r="O35" s="562">
        <f t="shared" si="2"/>
        <v>1423</v>
      </c>
      <c r="P35" s="563">
        <f t="shared" si="3"/>
        <v>1423</v>
      </c>
      <c r="Q35" s="562">
        <f t="shared" si="4"/>
        <v>1423</v>
      </c>
      <c r="R35" s="564">
        <v>14</v>
      </c>
      <c r="S35" s="565" t="s">
        <v>46</v>
      </c>
      <c r="T35" s="252"/>
      <c r="U35" s="252"/>
      <c r="V35" s="252"/>
      <c r="W35" s="566"/>
      <c r="X35" s="566"/>
      <c r="Y35" s="567">
        <v>12</v>
      </c>
      <c r="Z35" s="72"/>
      <c r="AA35" s="228"/>
    </row>
    <row r="36" spans="1:27" x14ac:dyDescent="0.25">
      <c r="A36" s="6"/>
      <c r="B36" s="6"/>
      <c r="C36" s="6"/>
      <c r="D36" s="6"/>
      <c r="E36" s="55"/>
      <c r="F36" s="158"/>
      <c r="L36" s="560">
        <v>15</v>
      </c>
      <c r="M36" s="561">
        <f>Q60-Q44</f>
        <v>84</v>
      </c>
      <c r="N36" s="562">
        <f t="shared" si="2"/>
        <v>1000</v>
      </c>
      <c r="O36" s="562">
        <f t="shared" si="2"/>
        <v>1000</v>
      </c>
      <c r="P36" s="563">
        <f t="shared" si="3"/>
        <v>1000</v>
      </c>
      <c r="Q36" s="562">
        <f t="shared" si="4"/>
        <v>1000</v>
      </c>
      <c r="R36" s="564">
        <v>15</v>
      </c>
      <c r="S36" s="565" t="s">
        <v>153</v>
      </c>
      <c r="T36" s="568"/>
      <c r="U36" s="568"/>
      <c r="V36" s="568"/>
      <c r="W36" s="155"/>
      <c r="X36" s="155"/>
      <c r="Y36" s="567">
        <v>9</v>
      </c>
    </row>
    <row r="37" spans="1:27" x14ac:dyDescent="0.25">
      <c r="A37" s="55"/>
      <c r="B37" s="3"/>
      <c r="C37" s="55"/>
      <c r="D37" s="6"/>
      <c r="E37" s="55"/>
      <c r="F37" s="158"/>
      <c r="L37" s="560">
        <v>16</v>
      </c>
      <c r="M37" s="561">
        <f>Q61-Q44</f>
        <v>631</v>
      </c>
      <c r="N37" s="562">
        <f t="shared" ref="N37:N38" si="5">SUM(O37)</f>
        <v>7571</v>
      </c>
      <c r="O37" s="562">
        <f t="shared" ref="O37:O38" si="6">SUM(P37)</f>
        <v>7571</v>
      </c>
      <c r="P37" s="563">
        <f t="shared" ref="P37" si="7">R61-$R$44</f>
        <v>7571</v>
      </c>
      <c r="Q37" s="562">
        <f t="shared" ref="Q37:Q38" si="8">SUM(P37)</f>
        <v>7571</v>
      </c>
      <c r="R37" s="564">
        <v>16</v>
      </c>
      <c r="S37" s="565" t="s">
        <v>154</v>
      </c>
      <c r="T37" s="568"/>
      <c r="U37" s="568"/>
      <c r="V37" s="568"/>
      <c r="W37" s="155"/>
      <c r="X37" s="155"/>
      <c r="Y37" s="567">
        <v>12</v>
      </c>
    </row>
    <row r="38" spans="1:27" x14ac:dyDescent="0.25">
      <c r="A38" s="55"/>
      <c r="B38" s="55"/>
      <c r="C38" s="55"/>
      <c r="D38" s="6"/>
      <c r="E38" s="55"/>
      <c r="F38" s="158"/>
      <c r="L38" s="638">
        <v>17</v>
      </c>
      <c r="M38" s="561">
        <f>Q62-Q44</f>
        <v>101</v>
      </c>
      <c r="N38" s="562">
        <f t="shared" si="5"/>
        <v>1206</v>
      </c>
      <c r="O38" s="562">
        <f t="shared" si="6"/>
        <v>1206</v>
      </c>
      <c r="P38" s="563">
        <f>R62-$R$44</f>
        <v>1206</v>
      </c>
      <c r="Q38" s="562">
        <f t="shared" si="8"/>
        <v>1206</v>
      </c>
      <c r="R38" s="564">
        <v>17</v>
      </c>
      <c r="S38" s="569" t="s">
        <v>310</v>
      </c>
      <c r="T38" s="585"/>
      <c r="U38" s="585"/>
      <c r="V38" s="585"/>
      <c r="W38" s="585"/>
      <c r="X38" s="585"/>
      <c r="Y38" s="637">
        <v>12</v>
      </c>
    </row>
    <row r="39" spans="1:27" x14ac:dyDescent="0.25">
      <c r="A39" s="55"/>
      <c r="B39" s="55"/>
      <c r="C39" s="55"/>
      <c r="D39" s="55"/>
      <c r="E39" s="55"/>
      <c r="L39" s="570"/>
      <c r="M39" s="157"/>
      <c r="N39" s="157"/>
      <c r="O39" s="157"/>
      <c r="P39" s="157"/>
      <c r="Q39" s="157"/>
      <c r="R39" s="157"/>
      <c r="S39" s="157"/>
      <c r="T39" s="157"/>
      <c r="U39" s="157"/>
      <c r="V39" s="157"/>
      <c r="W39" s="157"/>
      <c r="X39" s="157"/>
      <c r="Y39" s="571"/>
    </row>
    <row r="40" spans="1:27" x14ac:dyDescent="0.25">
      <c r="L40" s="570"/>
      <c r="M40" s="572"/>
      <c r="N40" s="572"/>
      <c r="O40" s="572"/>
      <c r="P40" s="572"/>
      <c r="Q40" s="572"/>
      <c r="R40" s="572"/>
      <c r="S40" s="572"/>
      <c r="T40" s="572"/>
      <c r="U40" s="572"/>
      <c r="V40" s="572"/>
      <c r="W40" s="157"/>
      <c r="X40" s="157"/>
      <c r="Y40" s="571"/>
    </row>
    <row r="41" spans="1:27" ht="18.75" x14ac:dyDescent="0.3">
      <c r="L41" s="570"/>
      <c r="M41" s="572"/>
      <c r="N41" s="572"/>
      <c r="O41" s="572"/>
      <c r="P41" s="572"/>
      <c r="Q41" s="718" t="s">
        <v>151</v>
      </c>
      <c r="R41" s="718"/>
      <c r="S41" s="572"/>
      <c r="T41" s="572"/>
      <c r="U41" s="572"/>
      <c r="V41" s="572"/>
      <c r="W41" s="157"/>
      <c r="X41" s="157"/>
      <c r="Y41" s="571"/>
    </row>
    <row r="42" spans="1:27" x14ac:dyDescent="0.25">
      <c r="B42" s="3"/>
      <c r="L42" s="570"/>
      <c r="M42" s="572"/>
      <c r="N42" s="572"/>
      <c r="O42" s="572"/>
      <c r="P42" s="572"/>
      <c r="Q42" s="573" t="s">
        <v>251</v>
      </c>
      <c r="R42" s="574" t="s">
        <v>252</v>
      </c>
      <c r="S42" s="572"/>
      <c r="T42" s="572"/>
      <c r="U42" s="572"/>
      <c r="V42" s="572"/>
      <c r="W42" s="157"/>
      <c r="X42" s="157"/>
      <c r="Y42" s="571"/>
    </row>
    <row r="43" spans="1:27" x14ac:dyDescent="0.25">
      <c r="B43" s="3"/>
      <c r="L43" s="570"/>
      <c r="M43" s="572"/>
      <c r="N43" s="572"/>
      <c r="O43" s="572"/>
      <c r="P43" s="572"/>
      <c r="Q43" s="575"/>
      <c r="R43" s="575"/>
      <c r="S43" s="572"/>
      <c r="T43" s="572"/>
      <c r="U43" s="572"/>
      <c r="V43" s="572"/>
      <c r="W43" s="157"/>
      <c r="X43" s="157"/>
      <c r="Y43" s="571"/>
    </row>
    <row r="44" spans="1:27" x14ac:dyDescent="0.25">
      <c r="B44" s="3"/>
      <c r="L44" s="576" t="s">
        <v>144</v>
      </c>
      <c r="M44" s="577"/>
      <c r="N44" s="577"/>
      <c r="O44" s="572"/>
      <c r="P44" s="578" t="s">
        <v>152</v>
      </c>
      <c r="Q44" s="579">
        <v>586</v>
      </c>
      <c r="R44" s="622">
        <v>7032</v>
      </c>
      <c r="S44" s="580" t="s">
        <v>254</v>
      </c>
      <c r="T44" s="580"/>
      <c r="U44" s="581"/>
      <c r="V44" s="581"/>
      <c r="W44" s="157"/>
      <c r="X44" s="157"/>
      <c r="Y44" s="571"/>
    </row>
    <row r="45" spans="1:27" x14ac:dyDescent="0.25">
      <c r="B45" s="3"/>
      <c r="L45" s="576" t="s">
        <v>145</v>
      </c>
      <c r="M45" s="577"/>
      <c r="N45" s="577"/>
      <c r="O45" s="572"/>
      <c r="P45" s="572"/>
      <c r="Q45" s="575"/>
      <c r="R45" s="575"/>
      <c r="S45" s="582"/>
      <c r="T45" s="582"/>
      <c r="U45" s="572"/>
      <c r="V45" s="572"/>
      <c r="W45" s="157"/>
      <c r="X45" s="157"/>
      <c r="Y45" s="571"/>
    </row>
    <row r="46" spans="1:27" x14ac:dyDescent="0.25">
      <c r="B46" s="3"/>
      <c r="L46" s="576" t="s">
        <v>146</v>
      </c>
      <c r="M46" s="577"/>
      <c r="N46" s="577"/>
      <c r="O46" s="215" t="s">
        <v>8</v>
      </c>
      <c r="P46" s="216"/>
      <c r="Q46" s="579">
        <v>756</v>
      </c>
      <c r="R46" s="579">
        <v>9063</v>
      </c>
      <c r="S46" s="583" t="s">
        <v>255</v>
      </c>
      <c r="T46" s="582"/>
      <c r="U46" s="572"/>
      <c r="V46" s="572"/>
      <c r="W46" s="157"/>
      <c r="X46" s="157"/>
      <c r="Y46" s="571"/>
    </row>
    <row r="47" spans="1:27" x14ac:dyDescent="0.25">
      <c r="B47" s="3"/>
      <c r="L47" s="570"/>
      <c r="M47" s="572"/>
      <c r="N47" s="572"/>
      <c r="O47" s="215" t="s">
        <v>11</v>
      </c>
      <c r="P47" s="216"/>
      <c r="Q47" s="579">
        <v>1230</v>
      </c>
      <c r="R47" s="579">
        <v>14754</v>
      </c>
      <c r="S47" s="572"/>
      <c r="T47" s="572"/>
      <c r="U47" s="572"/>
      <c r="V47" s="572"/>
      <c r="W47" s="157"/>
      <c r="X47" s="157"/>
      <c r="Y47" s="571"/>
    </row>
    <row r="48" spans="1:27" x14ac:dyDescent="0.25">
      <c r="B48" s="3"/>
      <c r="L48" s="570"/>
      <c r="M48" s="572"/>
      <c r="N48" s="572"/>
      <c r="O48" s="215" t="s">
        <v>15</v>
      </c>
      <c r="P48" s="216"/>
      <c r="Q48" s="579">
        <v>705</v>
      </c>
      <c r="R48" s="579">
        <v>8455</v>
      </c>
      <c r="S48" s="572"/>
      <c r="T48" s="572"/>
      <c r="U48" s="572"/>
      <c r="V48" s="572"/>
      <c r="W48" s="157"/>
      <c r="X48" s="157"/>
      <c r="Y48" s="571"/>
    </row>
    <row r="49" spans="2:25" x14ac:dyDescent="0.25">
      <c r="B49" s="3"/>
      <c r="L49" s="570"/>
      <c r="M49" s="572"/>
      <c r="N49" s="572"/>
      <c r="O49" s="215" t="s">
        <v>17</v>
      </c>
      <c r="P49" s="216"/>
      <c r="Q49" s="579">
        <v>689</v>
      </c>
      <c r="R49" s="579">
        <v>8259</v>
      </c>
      <c r="S49" s="572"/>
      <c r="T49" s="572"/>
      <c r="U49" s="572"/>
      <c r="V49" s="572"/>
      <c r="W49" s="157"/>
      <c r="X49" s="157"/>
      <c r="Y49" s="571"/>
    </row>
    <row r="50" spans="2:25" x14ac:dyDescent="0.25">
      <c r="B50" s="3"/>
      <c r="L50" s="570"/>
      <c r="M50" s="572"/>
      <c r="N50" s="572"/>
      <c r="O50" s="215" t="s">
        <v>45</v>
      </c>
      <c r="P50" s="216"/>
      <c r="Q50" s="579">
        <v>814</v>
      </c>
      <c r="R50" s="579">
        <v>9758</v>
      </c>
      <c r="S50" s="572"/>
      <c r="T50" s="572"/>
      <c r="U50" s="572"/>
      <c r="V50" s="572"/>
      <c r="W50" s="157"/>
      <c r="X50" s="157"/>
      <c r="Y50" s="571"/>
    </row>
    <row r="51" spans="2:25" x14ac:dyDescent="0.25">
      <c r="B51" s="3"/>
      <c r="L51" s="570"/>
      <c r="M51" s="572"/>
      <c r="N51" s="572"/>
      <c r="O51" s="215" t="s">
        <v>24</v>
      </c>
      <c r="P51" s="216"/>
      <c r="Q51" s="579">
        <v>753</v>
      </c>
      <c r="R51" s="579">
        <v>9027</v>
      </c>
      <c r="S51" s="572"/>
      <c r="T51" s="572"/>
      <c r="U51" s="572"/>
      <c r="V51" s="572"/>
      <c r="W51" s="157"/>
      <c r="X51" s="157"/>
      <c r="Y51" s="571"/>
    </row>
    <row r="52" spans="2:25" x14ac:dyDescent="0.25">
      <c r="B52" s="3"/>
      <c r="L52" s="570"/>
      <c r="M52" s="572"/>
      <c r="N52" s="572"/>
      <c r="O52" s="215" t="s">
        <v>26</v>
      </c>
      <c r="P52" s="216"/>
      <c r="Q52" s="579">
        <v>730</v>
      </c>
      <c r="R52" s="579">
        <v>8759</v>
      </c>
      <c r="S52" s="572"/>
      <c r="T52" s="572"/>
      <c r="U52" s="572"/>
      <c r="V52" s="572"/>
      <c r="W52" s="157"/>
      <c r="X52" s="157"/>
      <c r="Y52" s="571"/>
    </row>
    <row r="53" spans="2:25" x14ac:dyDescent="0.25">
      <c r="B53" s="3"/>
      <c r="L53" s="570"/>
      <c r="M53" s="572"/>
      <c r="N53" s="572"/>
      <c r="O53" s="215" t="s">
        <v>28</v>
      </c>
      <c r="P53" s="216"/>
      <c r="Q53" s="579">
        <v>733</v>
      </c>
      <c r="R53" s="579">
        <v>8793</v>
      </c>
      <c r="S53" s="572"/>
      <c r="T53" s="572"/>
      <c r="U53" s="572"/>
      <c r="V53" s="572"/>
      <c r="W53" s="157"/>
      <c r="X53" s="157"/>
      <c r="Y53" s="571"/>
    </row>
    <row r="54" spans="2:25" x14ac:dyDescent="0.25">
      <c r="B54" s="3"/>
      <c r="L54" s="570"/>
      <c r="M54" s="572"/>
      <c r="N54" s="572"/>
      <c r="O54" s="215" t="s">
        <v>31</v>
      </c>
      <c r="P54" s="216"/>
      <c r="Q54" s="579">
        <v>1088</v>
      </c>
      <c r="R54" s="579">
        <v>13053</v>
      </c>
      <c r="S54" s="572"/>
      <c r="T54" s="572"/>
      <c r="U54" s="572"/>
      <c r="V54" s="572"/>
      <c r="W54" s="157"/>
      <c r="X54" s="157"/>
      <c r="Y54" s="571"/>
    </row>
    <row r="55" spans="2:25" x14ac:dyDescent="0.25">
      <c r="B55" s="3"/>
      <c r="L55" s="570"/>
      <c r="M55" s="572"/>
      <c r="N55" s="572"/>
      <c r="O55" s="215" t="s">
        <v>32</v>
      </c>
      <c r="P55" s="216"/>
      <c r="Q55" s="579">
        <v>691</v>
      </c>
      <c r="R55" s="579">
        <v>8283</v>
      </c>
      <c r="S55" s="572"/>
      <c r="T55" s="572"/>
      <c r="U55" s="572"/>
      <c r="V55" s="572"/>
      <c r="W55" s="157"/>
      <c r="X55" s="157"/>
      <c r="Y55" s="571"/>
    </row>
    <row r="56" spans="2:25" x14ac:dyDescent="0.25">
      <c r="B56" s="3"/>
      <c r="L56" s="570"/>
      <c r="M56" s="572"/>
      <c r="N56" s="572"/>
      <c r="O56" s="215" t="s">
        <v>33</v>
      </c>
      <c r="P56" s="216"/>
      <c r="Q56" s="579">
        <v>691</v>
      </c>
      <c r="R56" s="579">
        <v>8283</v>
      </c>
      <c r="S56" s="572"/>
      <c r="T56" s="572"/>
      <c r="U56" s="572"/>
      <c r="V56" s="572"/>
      <c r="W56" s="157"/>
      <c r="X56" s="157"/>
      <c r="Y56" s="571"/>
    </row>
    <row r="57" spans="2:25" x14ac:dyDescent="0.25">
      <c r="B57" s="3"/>
      <c r="L57" s="570"/>
      <c r="M57" s="572"/>
      <c r="N57" s="572"/>
      <c r="O57" s="215" t="s">
        <v>34</v>
      </c>
      <c r="P57" s="216"/>
      <c r="Q57" s="579">
        <v>753</v>
      </c>
      <c r="R57" s="579">
        <v>9027</v>
      </c>
      <c r="S57" s="572"/>
      <c r="T57" s="572"/>
      <c r="U57" s="572"/>
      <c r="V57" s="572"/>
      <c r="W57" s="157"/>
      <c r="X57" s="157"/>
      <c r="Y57" s="571"/>
    </row>
    <row r="58" spans="2:25" x14ac:dyDescent="0.25">
      <c r="B58" s="3"/>
      <c r="L58" s="570"/>
      <c r="M58" s="572"/>
      <c r="N58" s="572"/>
      <c r="O58" s="215" t="s">
        <v>36</v>
      </c>
      <c r="P58" s="216"/>
      <c r="Q58" s="579">
        <v>753</v>
      </c>
      <c r="R58" s="579">
        <v>9027</v>
      </c>
      <c r="S58" s="572"/>
      <c r="T58" s="572"/>
      <c r="U58" s="572"/>
      <c r="V58" s="572"/>
      <c r="W58" s="157"/>
      <c r="X58" s="157"/>
      <c r="Y58" s="571"/>
    </row>
    <row r="59" spans="2:25" x14ac:dyDescent="0.25">
      <c r="B59" s="3"/>
      <c r="L59" s="570"/>
      <c r="M59" s="572"/>
      <c r="N59" s="572"/>
      <c r="O59" s="215" t="s">
        <v>46</v>
      </c>
      <c r="P59" s="216"/>
      <c r="Q59" s="579">
        <v>705</v>
      </c>
      <c r="R59" s="579">
        <v>8455</v>
      </c>
      <c r="S59" s="572"/>
      <c r="T59" s="572"/>
      <c r="U59" s="572"/>
      <c r="V59" s="572"/>
      <c r="W59" s="157"/>
      <c r="X59" s="157"/>
      <c r="Y59" s="571"/>
    </row>
    <row r="60" spans="2:25" x14ac:dyDescent="0.25">
      <c r="B60" s="3"/>
      <c r="L60" s="570"/>
      <c r="M60" s="572"/>
      <c r="N60" s="572"/>
      <c r="O60" s="716" t="s">
        <v>153</v>
      </c>
      <c r="P60" s="717"/>
      <c r="Q60" s="579">
        <v>670</v>
      </c>
      <c r="R60" s="579">
        <v>8032</v>
      </c>
      <c r="S60" s="572"/>
      <c r="T60" s="572"/>
      <c r="U60" s="572"/>
      <c r="V60" s="572"/>
      <c r="W60" s="157"/>
      <c r="X60" s="157"/>
      <c r="Y60" s="571"/>
    </row>
    <row r="61" spans="2:25" x14ac:dyDescent="0.25">
      <c r="B61" s="3"/>
      <c r="L61" s="570"/>
      <c r="M61" s="572"/>
      <c r="N61" s="572"/>
      <c r="O61" s="712" t="s">
        <v>154</v>
      </c>
      <c r="P61" s="713"/>
      <c r="Q61" s="579">
        <v>1217</v>
      </c>
      <c r="R61" s="579">
        <v>14603</v>
      </c>
      <c r="S61" s="572"/>
      <c r="T61" s="572"/>
      <c r="U61" s="572"/>
      <c r="V61" s="572"/>
      <c r="W61" s="157"/>
      <c r="X61" s="157"/>
      <c r="Y61" s="571"/>
    </row>
    <row r="62" spans="2:25" x14ac:dyDescent="0.25">
      <c r="B62" s="3"/>
      <c r="L62" s="584"/>
      <c r="M62" s="636"/>
      <c r="N62" s="636"/>
      <c r="O62" s="712" t="s">
        <v>310</v>
      </c>
      <c r="P62" s="712"/>
      <c r="Q62" s="579">
        <v>687</v>
      </c>
      <c r="R62" s="579">
        <v>8238</v>
      </c>
      <c r="S62" s="636"/>
      <c r="T62" s="636"/>
      <c r="U62" s="636"/>
      <c r="V62" s="636"/>
      <c r="W62" s="585"/>
      <c r="X62" s="585"/>
      <c r="Y62" s="586"/>
    </row>
    <row r="63" spans="2:25" x14ac:dyDescent="0.25">
      <c r="B63" s="3"/>
    </row>
    <row r="64" spans="2:25" x14ac:dyDescent="0.25">
      <c r="B64" s="3"/>
    </row>
    <row r="65" spans="2:2" x14ac:dyDescent="0.25">
      <c r="B65" s="3"/>
    </row>
    <row r="66" spans="2:2" x14ac:dyDescent="0.25">
      <c r="B66" s="3"/>
    </row>
    <row r="67" spans="2:2" x14ac:dyDescent="0.25">
      <c r="B67" s="3"/>
    </row>
    <row r="68" spans="2:2" x14ac:dyDescent="0.25">
      <c r="B68" s="3"/>
    </row>
    <row r="69" spans="2:2" x14ac:dyDescent="0.25">
      <c r="B69" s="3"/>
    </row>
    <row r="70" spans="2:2" x14ac:dyDescent="0.25">
      <c r="B70" s="3"/>
    </row>
    <row r="71" spans="2:2" x14ac:dyDescent="0.25">
      <c r="B71" s="3"/>
    </row>
    <row r="72" spans="2:2" x14ac:dyDescent="0.25">
      <c r="B72" s="3"/>
    </row>
    <row r="73" spans="2:2" x14ac:dyDescent="0.25">
      <c r="B73" s="3"/>
    </row>
    <row r="74" spans="2:2" x14ac:dyDescent="0.25">
      <c r="B74" s="3"/>
    </row>
    <row r="75" spans="2:2" x14ac:dyDescent="0.25">
      <c r="B75" s="3"/>
    </row>
    <row r="76" spans="2:2" x14ac:dyDescent="0.25">
      <c r="B76" s="3"/>
    </row>
    <row r="77" spans="2:2" x14ac:dyDescent="0.25">
      <c r="B77" s="3"/>
    </row>
    <row r="78" spans="2:2" x14ac:dyDescent="0.25">
      <c r="B78" s="3"/>
    </row>
    <row r="79" spans="2:2" x14ac:dyDescent="0.25">
      <c r="B79" s="3"/>
    </row>
    <row r="80" spans="2:2" x14ac:dyDescent="0.25">
      <c r="B80" s="3"/>
    </row>
    <row r="81" spans="2:2" x14ac:dyDescent="0.25">
      <c r="B81" s="3"/>
    </row>
    <row r="82" spans="2:2" x14ac:dyDescent="0.25">
      <c r="B82" s="3"/>
    </row>
    <row r="83" spans="2:2" x14ac:dyDescent="0.25">
      <c r="B83" s="3"/>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3"/>
    </row>
    <row r="94" spans="2:2" x14ac:dyDescent="0.25">
      <c r="B94" s="3"/>
    </row>
    <row r="95" spans="2:2" x14ac:dyDescent="0.25">
      <c r="B95" s="3"/>
    </row>
    <row r="96" spans="2:2" x14ac:dyDescent="0.25">
      <c r="B96" s="3"/>
    </row>
    <row r="97" spans="2:2" x14ac:dyDescent="0.25">
      <c r="B97" s="3"/>
    </row>
    <row r="98" spans="2:2" x14ac:dyDescent="0.25">
      <c r="B98" s="3"/>
    </row>
    <row r="99" spans="2:2" x14ac:dyDescent="0.25">
      <c r="B99" s="3"/>
    </row>
    <row r="100" spans="2:2" x14ac:dyDescent="0.25">
      <c r="B100" s="3"/>
    </row>
    <row r="101" spans="2:2" x14ac:dyDescent="0.25">
      <c r="B101" s="3"/>
    </row>
    <row r="102" spans="2:2" x14ac:dyDescent="0.25">
      <c r="B102" s="3"/>
    </row>
    <row r="103" spans="2:2" x14ac:dyDescent="0.25">
      <c r="B103" s="3"/>
    </row>
    <row r="104" spans="2:2" x14ac:dyDescent="0.25">
      <c r="B104" s="3"/>
    </row>
    <row r="105" spans="2:2" x14ac:dyDescent="0.25">
      <c r="B105" s="3"/>
    </row>
    <row r="106" spans="2:2" x14ac:dyDescent="0.25">
      <c r="B106" s="3"/>
    </row>
    <row r="107" spans="2:2" x14ac:dyDescent="0.25">
      <c r="B107" s="3"/>
    </row>
    <row r="108" spans="2:2" x14ac:dyDescent="0.25">
      <c r="B108" s="3"/>
    </row>
    <row r="109" spans="2:2" x14ac:dyDescent="0.25">
      <c r="B109" s="3"/>
    </row>
    <row r="110" spans="2:2" x14ac:dyDescent="0.25">
      <c r="B110" s="3"/>
    </row>
    <row r="111" spans="2:2" x14ac:dyDescent="0.25">
      <c r="B111" s="3"/>
    </row>
    <row r="112" spans="2:2" x14ac:dyDescent="0.25">
      <c r="B112" s="3"/>
    </row>
    <row r="113" spans="2:2" x14ac:dyDescent="0.25">
      <c r="B113" s="3"/>
    </row>
    <row r="114" spans="2:2" x14ac:dyDescent="0.25">
      <c r="B114" s="3"/>
    </row>
    <row r="115" spans="2:2" x14ac:dyDescent="0.25">
      <c r="B115" s="3"/>
    </row>
    <row r="116" spans="2:2" x14ac:dyDescent="0.25">
      <c r="B116" s="3"/>
    </row>
    <row r="117" spans="2:2" x14ac:dyDescent="0.25">
      <c r="B117" s="3"/>
    </row>
    <row r="118" spans="2:2" x14ac:dyDescent="0.25">
      <c r="B118" s="3"/>
    </row>
    <row r="119" spans="2:2" x14ac:dyDescent="0.25">
      <c r="B119" s="3"/>
    </row>
    <row r="120" spans="2:2" x14ac:dyDescent="0.25">
      <c r="B120" s="3"/>
    </row>
    <row r="121" spans="2:2" x14ac:dyDescent="0.25">
      <c r="B121" s="3"/>
    </row>
    <row r="122" spans="2:2" x14ac:dyDescent="0.25">
      <c r="B122" s="3"/>
    </row>
    <row r="123" spans="2:2" x14ac:dyDescent="0.25">
      <c r="B123" s="3"/>
    </row>
    <row r="124" spans="2:2" x14ac:dyDescent="0.25">
      <c r="B124" s="3"/>
    </row>
    <row r="125" spans="2:2" x14ac:dyDescent="0.25">
      <c r="B125" s="3"/>
    </row>
    <row r="126" spans="2:2" x14ac:dyDescent="0.25">
      <c r="B126" s="3"/>
    </row>
    <row r="127" spans="2:2" x14ac:dyDescent="0.25">
      <c r="B127" s="3"/>
    </row>
    <row r="128" spans="2:2" x14ac:dyDescent="0.25">
      <c r="B128" s="3"/>
    </row>
    <row r="129" spans="2:2" x14ac:dyDescent="0.25">
      <c r="B129" s="3"/>
    </row>
    <row r="130" spans="2:2" x14ac:dyDescent="0.25">
      <c r="B130" s="3"/>
    </row>
    <row r="131" spans="2:2" x14ac:dyDescent="0.25">
      <c r="B131" s="3"/>
    </row>
    <row r="132" spans="2:2" x14ac:dyDescent="0.25">
      <c r="B132" s="3"/>
    </row>
    <row r="133" spans="2:2" x14ac:dyDescent="0.25">
      <c r="B133" s="3"/>
    </row>
    <row r="134" spans="2:2" x14ac:dyDescent="0.25">
      <c r="B134" s="3"/>
    </row>
    <row r="135" spans="2:2" x14ac:dyDescent="0.25">
      <c r="B135" s="3"/>
    </row>
    <row r="136" spans="2:2" x14ac:dyDescent="0.25">
      <c r="B136" s="3"/>
    </row>
    <row r="137" spans="2:2" x14ac:dyDescent="0.25">
      <c r="B137" s="3"/>
    </row>
    <row r="138" spans="2:2" x14ac:dyDescent="0.25">
      <c r="B138" s="3"/>
    </row>
    <row r="139" spans="2:2" x14ac:dyDescent="0.25">
      <c r="B139" s="3"/>
    </row>
    <row r="140" spans="2:2" x14ac:dyDescent="0.25">
      <c r="B140" s="3"/>
    </row>
    <row r="141" spans="2:2" x14ac:dyDescent="0.25">
      <c r="B141" s="3"/>
    </row>
    <row r="142" spans="2:2" x14ac:dyDescent="0.25">
      <c r="B142" s="3"/>
    </row>
    <row r="143" spans="2:2" x14ac:dyDescent="0.25">
      <c r="B143" s="3"/>
    </row>
    <row r="144" spans="2:2" x14ac:dyDescent="0.25">
      <c r="B144" s="3"/>
    </row>
    <row r="145" spans="2:2" x14ac:dyDescent="0.25">
      <c r="B145" s="3"/>
    </row>
    <row r="146" spans="2:2" x14ac:dyDescent="0.25">
      <c r="B146" s="3"/>
    </row>
    <row r="147" spans="2:2" x14ac:dyDescent="0.25">
      <c r="B147" s="3"/>
    </row>
    <row r="148" spans="2:2" x14ac:dyDescent="0.25">
      <c r="B148" s="3"/>
    </row>
    <row r="149" spans="2:2" x14ac:dyDescent="0.25">
      <c r="B149" s="3"/>
    </row>
    <row r="150" spans="2:2" x14ac:dyDescent="0.25">
      <c r="B150" s="3"/>
    </row>
    <row r="151" spans="2:2" x14ac:dyDescent="0.25">
      <c r="B151" s="3"/>
    </row>
    <row r="152" spans="2:2" x14ac:dyDescent="0.25">
      <c r="B152" s="3"/>
    </row>
    <row r="153" spans="2:2" x14ac:dyDescent="0.25">
      <c r="B153" s="3"/>
    </row>
    <row r="154" spans="2:2" x14ac:dyDescent="0.25">
      <c r="B154" s="3"/>
    </row>
    <row r="155" spans="2:2" x14ac:dyDescent="0.25">
      <c r="B155" s="3"/>
    </row>
    <row r="156" spans="2:2" x14ac:dyDescent="0.25">
      <c r="B156" s="3"/>
    </row>
    <row r="157" spans="2:2" x14ac:dyDescent="0.25">
      <c r="B157" s="3"/>
    </row>
    <row r="158" spans="2:2" x14ac:dyDescent="0.25">
      <c r="B158" s="3"/>
    </row>
    <row r="159" spans="2:2" x14ac:dyDescent="0.25">
      <c r="B159" s="3"/>
    </row>
    <row r="160" spans="2:2" x14ac:dyDescent="0.25">
      <c r="B160" s="3"/>
    </row>
    <row r="161" spans="2:2" x14ac:dyDescent="0.25">
      <c r="B161" s="3"/>
    </row>
    <row r="162" spans="2:2" x14ac:dyDescent="0.25">
      <c r="B162" s="3"/>
    </row>
    <row r="163" spans="2:2" x14ac:dyDescent="0.25">
      <c r="B163" s="3"/>
    </row>
    <row r="164" spans="2:2" x14ac:dyDescent="0.25">
      <c r="B164" s="3"/>
    </row>
    <row r="165" spans="2:2" x14ac:dyDescent="0.25">
      <c r="B165" s="3"/>
    </row>
    <row r="166" spans="2:2" x14ac:dyDescent="0.25">
      <c r="B166" s="3"/>
    </row>
    <row r="167" spans="2:2" x14ac:dyDescent="0.25">
      <c r="B167" s="3"/>
    </row>
    <row r="168" spans="2:2" x14ac:dyDescent="0.25">
      <c r="B168" s="3"/>
    </row>
    <row r="169" spans="2:2" x14ac:dyDescent="0.25">
      <c r="B169" s="3"/>
    </row>
    <row r="170" spans="2:2" x14ac:dyDescent="0.25">
      <c r="B170" s="3"/>
    </row>
    <row r="171" spans="2:2" x14ac:dyDescent="0.25">
      <c r="B171" s="3"/>
    </row>
    <row r="172" spans="2:2" x14ac:dyDescent="0.25">
      <c r="B172" s="3"/>
    </row>
    <row r="173" spans="2:2" x14ac:dyDescent="0.25">
      <c r="B173" s="3"/>
    </row>
    <row r="174" spans="2:2" x14ac:dyDescent="0.25">
      <c r="B174" s="3"/>
    </row>
    <row r="175" spans="2:2" x14ac:dyDescent="0.25">
      <c r="B175" s="3"/>
    </row>
    <row r="176" spans="2:2" x14ac:dyDescent="0.25">
      <c r="B176" s="3"/>
    </row>
    <row r="177" spans="2:2" x14ac:dyDescent="0.25">
      <c r="B177" s="3"/>
    </row>
    <row r="178" spans="2:2" x14ac:dyDescent="0.25">
      <c r="B178" s="3"/>
    </row>
    <row r="179" spans="2:2" x14ac:dyDescent="0.25">
      <c r="B179" s="3"/>
    </row>
    <row r="180" spans="2:2" x14ac:dyDescent="0.25">
      <c r="B180" s="3"/>
    </row>
    <row r="181" spans="2:2" x14ac:dyDescent="0.25">
      <c r="B181" s="3"/>
    </row>
    <row r="182" spans="2:2" x14ac:dyDescent="0.25">
      <c r="B182" s="3"/>
    </row>
    <row r="183" spans="2:2" x14ac:dyDescent="0.25">
      <c r="B183" s="3"/>
    </row>
    <row r="184" spans="2:2" x14ac:dyDescent="0.25">
      <c r="B184" s="3"/>
    </row>
    <row r="185" spans="2:2" x14ac:dyDescent="0.25">
      <c r="B185" s="3"/>
    </row>
    <row r="186" spans="2:2" x14ac:dyDescent="0.25">
      <c r="B186" s="3"/>
    </row>
    <row r="187" spans="2:2" x14ac:dyDescent="0.25">
      <c r="B187" s="3"/>
    </row>
    <row r="188" spans="2:2" x14ac:dyDescent="0.25">
      <c r="B188" s="3"/>
    </row>
    <row r="189" spans="2:2" x14ac:dyDescent="0.25">
      <c r="B189" s="3"/>
    </row>
    <row r="190" spans="2:2" x14ac:dyDescent="0.25">
      <c r="B190" s="3"/>
    </row>
    <row r="191" spans="2:2" x14ac:dyDescent="0.25">
      <c r="B191" s="3"/>
    </row>
    <row r="192" spans="2:2" x14ac:dyDescent="0.25">
      <c r="B192" s="3"/>
    </row>
    <row r="193" spans="2:2" x14ac:dyDescent="0.25">
      <c r="B193" s="3"/>
    </row>
    <row r="194" spans="2:2" x14ac:dyDescent="0.25">
      <c r="B194" s="3"/>
    </row>
    <row r="195" spans="2:2" x14ac:dyDescent="0.25">
      <c r="B195" s="3"/>
    </row>
    <row r="196" spans="2:2" x14ac:dyDescent="0.25">
      <c r="B196" s="3"/>
    </row>
    <row r="197" spans="2:2" x14ac:dyDescent="0.25">
      <c r="B197" s="3"/>
    </row>
    <row r="198" spans="2:2" x14ac:dyDescent="0.25">
      <c r="B198" s="3"/>
    </row>
    <row r="199" spans="2:2" x14ac:dyDescent="0.25">
      <c r="B199" s="3"/>
    </row>
    <row r="200" spans="2:2" x14ac:dyDescent="0.25">
      <c r="B200" s="3"/>
    </row>
    <row r="201" spans="2:2" x14ac:dyDescent="0.25">
      <c r="B201" s="3"/>
    </row>
    <row r="202" spans="2:2" x14ac:dyDescent="0.25">
      <c r="B202" s="3"/>
    </row>
    <row r="203" spans="2:2" x14ac:dyDescent="0.25">
      <c r="B203" s="3"/>
    </row>
    <row r="204" spans="2:2" x14ac:dyDescent="0.25">
      <c r="B204" s="3"/>
    </row>
    <row r="205" spans="2:2" x14ac:dyDescent="0.25">
      <c r="B205" s="3"/>
    </row>
    <row r="206" spans="2:2" x14ac:dyDescent="0.25">
      <c r="B206" s="3"/>
    </row>
    <row r="207" spans="2:2" x14ac:dyDescent="0.25">
      <c r="B207" s="3"/>
    </row>
    <row r="208" spans="2:2" x14ac:dyDescent="0.25">
      <c r="B208" s="3"/>
    </row>
    <row r="209" spans="2:2" x14ac:dyDescent="0.25">
      <c r="B209" s="3"/>
    </row>
    <row r="210" spans="2:2" x14ac:dyDescent="0.25">
      <c r="B210" s="3"/>
    </row>
    <row r="211" spans="2:2" x14ac:dyDescent="0.25">
      <c r="B211" s="3"/>
    </row>
    <row r="212" spans="2:2" x14ac:dyDescent="0.25">
      <c r="B212" s="3"/>
    </row>
    <row r="213" spans="2:2" x14ac:dyDescent="0.25">
      <c r="B213" s="3"/>
    </row>
    <row r="214" spans="2:2" x14ac:dyDescent="0.25">
      <c r="B214" s="3"/>
    </row>
    <row r="215" spans="2:2" x14ac:dyDescent="0.25">
      <c r="B215" s="3"/>
    </row>
    <row r="216" spans="2:2" x14ac:dyDescent="0.25">
      <c r="B216" s="3"/>
    </row>
    <row r="217" spans="2:2" x14ac:dyDescent="0.25">
      <c r="B217" s="3"/>
    </row>
    <row r="218" spans="2:2" x14ac:dyDescent="0.25">
      <c r="B218" s="3"/>
    </row>
    <row r="219" spans="2:2" x14ac:dyDescent="0.25">
      <c r="B219" s="3"/>
    </row>
    <row r="220" spans="2:2" x14ac:dyDescent="0.25">
      <c r="B220" s="3"/>
    </row>
    <row r="221" spans="2:2" x14ac:dyDescent="0.25">
      <c r="B221" s="3"/>
    </row>
    <row r="222" spans="2:2" x14ac:dyDescent="0.25">
      <c r="B222" s="3"/>
    </row>
    <row r="223" spans="2:2" x14ac:dyDescent="0.25">
      <c r="B223" s="3"/>
    </row>
    <row r="224" spans="2:2" x14ac:dyDescent="0.25">
      <c r="B224" s="3"/>
    </row>
    <row r="225" spans="1:5" x14ac:dyDescent="0.25">
      <c r="B225" s="3"/>
    </row>
    <row r="226" spans="1:5" x14ac:dyDescent="0.25">
      <c r="B226" s="3"/>
    </row>
    <row r="227" spans="1:5" x14ac:dyDescent="0.25">
      <c r="B227" s="3"/>
    </row>
    <row r="228" spans="1:5" x14ac:dyDescent="0.25">
      <c r="B228" s="3"/>
    </row>
    <row r="229" spans="1:5" x14ac:dyDescent="0.25">
      <c r="B229" s="3"/>
    </row>
    <row r="230" spans="1:5" x14ac:dyDescent="0.25">
      <c r="B230" s="3"/>
    </row>
    <row r="231" spans="1:5" x14ac:dyDescent="0.25">
      <c r="B231" s="3"/>
    </row>
    <row r="232" spans="1:5" x14ac:dyDescent="0.25">
      <c r="B232" s="3"/>
    </row>
    <row r="233" spans="1:5" x14ac:dyDescent="0.25">
      <c r="B233" s="3"/>
    </row>
    <row r="234" spans="1:5" x14ac:dyDescent="0.25">
      <c r="B234" s="3"/>
    </row>
    <row r="235" spans="1:5" x14ac:dyDescent="0.25">
      <c r="B235" s="3"/>
    </row>
    <row r="236" spans="1:5" x14ac:dyDescent="0.25">
      <c r="B236" s="3"/>
    </row>
    <row r="237" spans="1:5" x14ac:dyDescent="0.25">
      <c r="A237" s="70"/>
      <c r="B237" s="4"/>
      <c r="C237" s="70"/>
    </row>
    <row r="238" spans="1:5" x14ac:dyDescent="0.25">
      <c r="A238" s="70"/>
      <c r="B238" s="4"/>
      <c r="C238" s="70"/>
    </row>
    <row r="239" spans="1:5" x14ac:dyDescent="0.25">
      <c r="A239" s="70"/>
      <c r="B239" s="4"/>
      <c r="C239" s="70"/>
      <c r="D239" s="70"/>
      <c r="E239" s="70"/>
    </row>
    <row r="240" spans="1:5" x14ac:dyDescent="0.25">
      <c r="A240" s="70"/>
      <c r="B240" s="4"/>
      <c r="C240" s="70"/>
      <c r="D240" s="70"/>
      <c r="E240" s="70"/>
    </row>
    <row r="241" spans="1:5" x14ac:dyDescent="0.25">
      <c r="A241" s="70"/>
      <c r="B241" s="4"/>
      <c r="C241" s="70"/>
      <c r="D241" s="70"/>
      <c r="E241" s="70"/>
    </row>
    <row r="242" spans="1:5" x14ac:dyDescent="0.25">
      <c r="A242" s="70"/>
      <c r="B242" s="4"/>
      <c r="C242" s="70"/>
      <c r="D242" s="70"/>
      <c r="E242" s="70"/>
    </row>
    <row r="243" spans="1:5" x14ac:dyDescent="0.25">
      <c r="A243" s="70"/>
      <c r="B243" s="4"/>
      <c r="C243" s="70"/>
      <c r="D243" s="70"/>
      <c r="E243" s="70"/>
    </row>
    <row r="244" spans="1:5" x14ac:dyDescent="0.25">
      <c r="A244" s="70"/>
      <c r="B244" s="4"/>
      <c r="C244" s="70"/>
      <c r="D244" s="70"/>
      <c r="E244" s="70"/>
    </row>
    <row r="1048576" spans="9:45" x14ac:dyDescent="0.25">
      <c r="I1048576" s="160"/>
      <c r="J1048576" s="160"/>
      <c r="K1048576" s="160"/>
      <c r="L1048576" s="160"/>
      <c r="M1048576" s="160"/>
      <c r="N1048576" s="160"/>
      <c r="O1048576" s="160"/>
      <c r="P1048576" s="160"/>
      <c r="Q1048576" s="160"/>
      <c r="R1048576" s="160"/>
      <c r="S1048576" s="160"/>
      <c r="T1048576" s="160"/>
      <c r="U1048576" s="160"/>
      <c r="V1048576" s="160"/>
      <c r="W1048576" s="160"/>
      <c r="X1048576" s="160"/>
      <c r="Y1048576" s="70"/>
      <c r="Z1048576" s="70"/>
      <c r="AF1048576" s="70"/>
      <c r="AG1048576" s="70"/>
      <c r="AH1048576" s="70"/>
      <c r="AI1048576" s="70"/>
      <c r="AJ1048576" s="70"/>
      <c r="AK1048576" s="70"/>
      <c r="AL1048576" s="70"/>
      <c r="AM1048576" s="70"/>
      <c r="AN1048576" s="70"/>
      <c r="AO1048576" s="70"/>
      <c r="AP1048576" s="70"/>
      <c r="AQ1048576" s="70"/>
      <c r="AR1048576" s="70"/>
      <c r="AS1048576" s="70"/>
    </row>
  </sheetData>
  <sheetProtection selectLockedCells="1"/>
  <customSheetViews>
    <customSheetView guid="{45231D30-7B44-4C70-A3D1-9AF2C30142B4}" scale="75" showGridLines="0" hiddenColumns="1">
      <selection activeCell="B4" sqref="B4"/>
      <colBreaks count="1" manualBreakCount="1">
        <brk id="5" max="1048575" man="1"/>
      </colBreaks>
      <pageMargins left="0.7" right="0.7" top="0.75" bottom="0.75" header="0.3" footer="0.3"/>
      <pageSetup scale="80" orientation="portrait" horizontalDpi="0" verticalDpi="0" r:id="rId1"/>
    </customSheetView>
  </customSheetViews>
  <mergeCells count="12">
    <mergeCell ref="Q41:R41"/>
    <mergeCell ref="L20:Q20"/>
    <mergeCell ref="R20:X20"/>
    <mergeCell ref="A15:B15"/>
    <mergeCell ref="O62:P62"/>
    <mergeCell ref="A1:E1"/>
    <mergeCell ref="A2:E2"/>
    <mergeCell ref="A9:E9"/>
    <mergeCell ref="O61:P61"/>
    <mergeCell ref="A7:A8"/>
    <mergeCell ref="O60:P60"/>
    <mergeCell ref="A28:E28"/>
  </mergeCells>
  <dataValidations count="2">
    <dataValidation type="list" allowBlank="1" showInputMessage="1" showErrorMessage="1" sqref="B7">
      <formula1>$S$21:$S$38</formula1>
    </dataValidation>
    <dataValidation type="list" allowBlank="1" showInputMessage="1" showErrorMessage="1" sqref="C11:C13">
      <formula1>$T$16:$T$18</formula1>
    </dataValidation>
  </dataValidations>
  <pageMargins left="0.7" right="0.7" top="0.75" bottom="0.75" header="0.3" footer="0.3"/>
  <pageSetup scale="80" orientation="portrait" r:id="rId2"/>
  <colBreaks count="1" manualBreakCount="1">
    <brk id="5"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1048576"/>
  <sheetViews>
    <sheetView showGridLines="0" topLeftCell="A7" zoomScaleNormal="100" workbookViewId="0">
      <pane xSplit="46905" topLeftCell="F1"/>
      <selection activeCell="G10" sqref="G10"/>
      <selection pane="topRight" activeCell="AV1" sqref="AV1"/>
    </sheetView>
  </sheetViews>
  <sheetFormatPr defaultColWidth="9.140625" defaultRowHeight="15" x14ac:dyDescent="0.25"/>
  <cols>
    <col min="1" max="1" width="31.85546875" style="77" customWidth="1"/>
    <col min="2" max="2" width="26.140625" style="77" customWidth="1"/>
    <col min="3" max="3" width="19.7109375" style="77" customWidth="1"/>
    <col min="4" max="4" width="17.85546875" style="77" customWidth="1"/>
    <col min="5" max="5" width="21.28515625" style="77" customWidth="1"/>
    <col min="6" max="6" width="9.140625" style="77" customWidth="1"/>
    <col min="7" max="7" width="41" style="77" customWidth="1"/>
    <col min="8" max="8" width="9.85546875" style="77" customWidth="1"/>
    <col min="9" max="9" width="9" style="77" customWidth="1"/>
    <col min="10" max="10" width="9.42578125" style="77" customWidth="1"/>
    <col min="11" max="11" width="21.140625" style="77" customWidth="1"/>
    <col min="12" max="12" width="8.28515625" style="77" hidden="1" customWidth="1"/>
    <col min="13" max="13" width="15" style="77" hidden="1" customWidth="1"/>
    <col min="14" max="14" width="13.5703125" style="77" hidden="1" customWidth="1"/>
    <col min="15" max="15" width="14.42578125" style="77" hidden="1" customWidth="1"/>
    <col min="16" max="16" width="22.28515625" style="77" hidden="1" customWidth="1"/>
    <col min="17" max="17" width="21.42578125" style="77" hidden="1" customWidth="1"/>
    <col min="18" max="18" width="16.42578125" style="77" hidden="1" customWidth="1"/>
    <col min="19" max="19" width="6" style="77" hidden="1" customWidth="1"/>
    <col min="20" max="20" width="16.28515625" style="77" hidden="1" customWidth="1"/>
    <col min="21" max="21" width="12.42578125" style="77" hidden="1" customWidth="1"/>
    <col min="22" max="22" width="15.5703125" style="77" hidden="1" customWidth="1"/>
    <col min="23" max="23" width="12.42578125" style="77" hidden="1" customWidth="1"/>
    <col min="24" max="24" width="12.5703125" style="77" hidden="1" customWidth="1"/>
    <col min="25" max="25" width="16.85546875" style="77" hidden="1" customWidth="1"/>
    <col min="26" max="26" width="8" style="77" hidden="1" customWidth="1"/>
    <col min="27" max="27" width="17.85546875" style="77" hidden="1" customWidth="1"/>
    <col min="28" max="29" width="11.28515625" style="77" hidden="1" customWidth="1"/>
    <col min="30" max="30" width="11.5703125" style="77" hidden="1" customWidth="1"/>
    <col min="31" max="32" width="9.140625" style="77" hidden="1" customWidth="1"/>
    <col min="33" max="34" width="12.42578125" style="77" hidden="1" customWidth="1"/>
    <col min="35" max="35" width="15.28515625" style="77" hidden="1" customWidth="1"/>
    <col min="36" max="36" width="13.7109375" style="77" hidden="1" customWidth="1"/>
    <col min="37" max="40" width="9.140625" style="77" hidden="1" customWidth="1"/>
    <col min="41" max="41" width="11.5703125" style="77" hidden="1" customWidth="1"/>
    <col min="42" max="44" width="9.140625" style="77" hidden="1" customWidth="1"/>
    <col min="45" max="45" width="32.140625" style="77" hidden="1" customWidth="1"/>
    <col min="46" max="46" width="9.140625" style="77" hidden="1" customWidth="1"/>
    <col min="47" max="48" width="9.140625" style="77" customWidth="1"/>
    <col min="49" max="16384" width="9.140625" style="77"/>
  </cols>
  <sheetData>
    <row r="1" spans="1:141" ht="23.25" thickBot="1" x14ac:dyDescent="0.3">
      <c r="A1" s="706" t="s">
        <v>327</v>
      </c>
      <c r="B1" s="707"/>
      <c r="C1" s="707"/>
      <c r="D1" s="707"/>
      <c r="E1" s="708"/>
      <c r="G1" s="78"/>
      <c r="H1" s="78"/>
      <c r="I1" s="78"/>
      <c r="J1" s="85"/>
      <c r="K1" s="86"/>
      <c r="L1" s="334"/>
      <c r="M1" s="335"/>
      <c r="N1" s="335"/>
      <c r="O1" s="335"/>
      <c r="P1" s="335"/>
      <c r="Q1" s="335"/>
      <c r="R1" s="335"/>
      <c r="S1" s="335"/>
      <c r="T1" s="335"/>
      <c r="U1" s="335"/>
      <c r="V1" s="335"/>
      <c r="W1" s="335"/>
      <c r="X1" s="335"/>
      <c r="Y1" s="336"/>
      <c r="Z1" s="337"/>
      <c r="AA1" s="338"/>
      <c r="AB1" s="339"/>
      <c r="AC1" s="339"/>
      <c r="AD1" s="339"/>
      <c r="AE1" s="339"/>
      <c r="AF1" s="339"/>
      <c r="AG1" s="339"/>
      <c r="AH1" s="339"/>
      <c r="AI1" s="339"/>
      <c r="AJ1" s="339"/>
      <c r="AK1" s="339"/>
      <c r="AL1" s="339"/>
      <c r="AM1" s="339"/>
      <c r="AN1" s="339"/>
      <c r="AO1" s="339"/>
      <c r="AP1" s="339"/>
      <c r="AQ1" s="339"/>
      <c r="AR1" s="339"/>
      <c r="AS1" s="339"/>
      <c r="AT1" s="340"/>
      <c r="AU1" s="76"/>
      <c r="AV1" s="76"/>
      <c r="AW1" s="76"/>
      <c r="AX1" s="76"/>
      <c r="AY1" s="85"/>
      <c r="AZ1" s="85"/>
      <c r="BA1" s="85"/>
      <c r="BB1" s="85"/>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row>
    <row r="2" spans="1:141" ht="24" thickBot="1" x14ac:dyDescent="0.4">
      <c r="A2" s="679" t="s">
        <v>50</v>
      </c>
      <c r="B2" s="680"/>
      <c r="C2" s="680"/>
      <c r="D2" s="680"/>
      <c r="E2" s="681"/>
      <c r="F2" s="78"/>
      <c r="G2" s="78"/>
      <c r="H2" s="78"/>
      <c r="I2" s="78"/>
      <c r="J2" s="85"/>
      <c r="K2" s="85"/>
      <c r="L2" s="334"/>
      <c r="M2" s="334" t="s">
        <v>199</v>
      </c>
      <c r="N2" s="341" t="s">
        <v>200</v>
      </c>
      <c r="O2" s="341"/>
      <c r="P2" s="341"/>
      <c r="Q2" s="341"/>
      <c r="R2" s="341"/>
      <c r="S2" s="341"/>
      <c r="T2" s="342"/>
      <c r="U2" s="342"/>
      <c r="V2" s="341"/>
      <c r="W2" s="341"/>
      <c r="X2" s="334"/>
      <c r="Y2" s="343"/>
      <c r="Z2" s="337"/>
      <c r="AA2" s="344" t="s">
        <v>201</v>
      </c>
      <c r="AB2" s="345" t="s">
        <v>202</v>
      </c>
      <c r="AC2" s="345">
        <v>4</v>
      </c>
      <c r="AD2" s="346" t="s">
        <v>203</v>
      </c>
      <c r="AE2" s="337"/>
      <c r="AF2" s="347" t="s">
        <v>204</v>
      </c>
      <c r="AG2" s="348" t="s">
        <v>202</v>
      </c>
      <c r="AH2" s="348">
        <v>4</v>
      </c>
      <c r="AI2" s="349" t="s">
        <v>203</v>
      </c>
      <c r="AJ2" s="350"/>
      <c r="AK2" s="351" t="s">
        <v>205</v>
      </c>
      <c r="AL2" s="352" t="s">
        <v>21</v>
      </c>
      <c r="AM2" s="352" t="s">
        <v>22</v>
      </c>
      <c r="AN2" s="352" t="s">
        <v>23</v>
      </c>
      <c r="AO2" s="353" t="s">
        <v>3</v>
      </c>
      <c r="AP2" s="352" t="s">
        <v>206</v>
      </c>
      <c r="AQ2" s="352" t="s">
        <v>5</v>
      </c>
      <c r="AR2" s="354" t="s">
        <v>257</v>
      </c>
      <c r="AS2" s="355"/>
      <c r="AT2" s="356"/>
      <c r="AU2" s="76"/>
      <c r="AV2" s="76"/>
      <c r="AW2" s="76"/>
      <c r="AX2" s="76"/>
      <c r="AY2" s="85"/>
      <c r="AZ2" s="85"/>
      <c r="BA2" s="85"/>
      <c r="BB2" s="85"/>
    </row>
    <row r="3" spans="1:141" ht="24.75" customHeight="1" thickBot="1" x14ac:dyDescent="0.35">
      <c r="A3" s="128" t="s">
        <v>56</v>
      </c>
      <c r="B3" s="129"/>
      <c r="C3" s="129"/>
      <c r="D3" s="129"/>
      <c r="E3" s="131"/>
      <c r="F3" s="78"/>
      <c r="G3" s="78"/>
      <c r="H3" s="78"/>
      <c r="I3" s="78"/>
      <c r="J3" s="85"/>
      <c r="K3" s="85"/>
      <c r="L3" s="334"/>
      <c r="M3" s="220" t="s">
        <v>0</v>
      </c>
      <c r="N3" s="357" t="s">
        <v>208</v>
      </c>
      <c r="O3" s="358" t="s">
        <v>209</v>
      </c>
      <c r="P3" s="359" t="s">
        <v>210</v>
      </c>
      <c r="Q3" s="360" t="s">
        <v>211</v>
      </c>
      <c r="R3" s="361" t="s">
        <v>212</v>
      </c>
      <c r="S3" s="158"/>
      <c r="T3" s="362" t="s">
        <v>2</v>
      </c>
      <c r="U3" s="363" t="s">
        <v>3</v>
      </c>
      <c r="V3" s="364" t="s">
        <v>4</v>
      </c>
      <c r="W3" s="365" t="s">
        <v>5</v>
      </c>
      <c r="X3" s="366"/>
      <c r="Y3" s="158"/>
      <c r="Z3" s="367"/>
      <c r="AA3" s="368" t="s">
        <v>213</v>
      </c>
      <c r="AB3" s="369">
        <v>85</v>
      </c>
      <c r="AC3" s="369">
        <v>85</v>
      </c>
      <c r="AD3" s="370">
        <v>85</v>
      </c>
      <c r="AE3" s="337"/>
      <c r="AF3" s="371" t="s">
        <v>213</v>
      </c>
      <c r="AG3" s="369">
        <v>57</v>
      </c>
      <c r="AH3" s="369">
        <v>57</v>
      </c>
      <c r="AI3" s="370">
        <v>57</v>
      </c>
      <c r="AJ3" s="372"/>
      <c r="AK3" s="373" t="s">
        <v>214</v>
      </c>
      <c r="AL3" s="369">
        <v>4962</v>
      </c>
      <c r="AM3" s="374">
        <f>SUM(AL3)</f>
        <v>4962</v>
      </c>
      <c r="AN3" s="369">
        <v>3384</v>
      </c>
      <c r="AO3" s="375">
        <f>AQ3/12</f>
        <v>1109</v>
      </c>
      <c r="AP3" s="376">
        <f>SUM(AL3,AM3)</f>
        <v>9924</v>
      </c>
      <c r="AQ3" s="376">
        <f>SUM(AL3,AM3,AN3)</f>
        <v>13308</v>
      </c>
      <c r="AR3" s="155"/>
      <c r="AS3" s="377"/>
      <c r="AT3" s="356"/>
      <c r="AU3" s="76"/>
      <c r="AV3" s="76"/>
      <c r="AW3" s="76"/>
      <c r="AX3" s="76"/>
      <c r="AY3" s="85"/>
      <c r="AZ3" s="85"/>
      <c r="BA3" s="85"/>
      <c r="BB3" s="85"/>
    </row>
    <row r="4" spans="1:141" ht="29.25" customHeight="1" x14ac:dyDescent="0.25">
      <c r="A4" s="133" t="s">
        <v>9</v>
      </c>
      <c r="B4" s="84">
        <v>12</v>
      </c>
      <c r="C4" s="134">
        <f>IF(B4=0,0,IF(B4=1,Q4,IF(B4=2,Q5,IF(B4=3,Q6,IF(B4=4,Q7,IF(B4=5,Q8,IF(B4=6,Q9,IF(B4=7,Q10,IF(B4=8,Q11,IF(B4=9,Q12,IF(B4=10,Q13,IF(B4=11,Q14,IF(B4&gt;=12,Q15)))))))))))))</f>
        <v>16901</v>
      </c>
      <c r="D4" s="135"/>
      <c r="E4" s="136"/>
      <c r="F4" s="78"/>
      <c r="G4" s="78"/>
      <c r="H4" s="78"/>
      <c r="I4" s="78"/>
      <c r="J4" s="85"/>
      <c r="K4" s="85"/>
      <c r="L4" s="334"/>
      <c r="M4" s="204">
        <v>1</v>
      </c>
      <c r="N4" s="378">
        <f>SUM(AB10)</f>
        <v>478</v>
      </c>
      <c r="O4" s="379">
        <f>SUM(AG10)</f>
        <v>436</v>
      </c>
      <c r="P4" s="380">
        <v>9038</v>
      </c>
      <c r="Q4" s="381">
        <f>SUM(N4,P4)</f>
        <v>9516</v>
      </c>
      <c r="R4" s="381">
        <f t="shared" ref="R4:R15" si="0">SUM(O4,N22)</f>
        <v>1481</v>
      </c>
      <c r="S4" s="382"/>
      <c r="T4" s="383" t="s">
        <v>7</v>
      </c>
      <c r="U4" s="384">
        <f>SUM(AO12)</f>
        <v>1246</v>
      </c>
      <c r="V4" s="385">
        <v>10885</v>
      </c>
      <c r="W4" s="386">
        <v>14321</v>
      </c>
      <c r="X4" s="158"/>
      <c r="Y4" s="158"/>
      <c r="Z4" s="367"/>
      <c r="AA4" s="368" t="s">
        <v>215</v>
      </c>
      <c r="AB4" s="369">
        <v>0</v>
      </c>
      <c r="AC4" s="369">
        <v>172</v>
      </c>
      <c r="AD4" s="370">
        <v>172</v>
      </c>
      <c r="AE4" s="337"/>
      <c r="AF4" s="371" t="s">
        <v>215</v>
      </c>
      <c r="AG4" s="369">
        <v>0</v>
      </c>
      <c r="AH4" s="369">
        <v>120</v>
      </c>
      <c r="AI4" s="370">
        <v>120</v>
      </c>
      <c r="AJ4" s="387"/>
      <c r="AK4" s="373" t="s">
        <v>216</v>
      </c>
      <c r="AL4" s="369">
        <v>3224</v>
      </c>
      <c r="AM4" s="374">
        <f>SUM(AL4)</f>
        <v>3224</v>
      </c>
      <c r="AN4" s="369">
        <v>2337</v>
      </c>
      <c r="AO4" s="375">
        <f>AQ4/12</f>
        <v>732.08333333333337</v>
      </c>
      <c r="AP4" s="376">
        <f>SUM(AL4,AM4)</f>
        <v>6448</v>
      </c>
      <c r="AQ4" s="376">
        <f>SUM(AL4,AM4,AN4)</f>
        <v>8785</v>
      </c>
      <c r="AR4" s="163"/>
      <c r="AS4" s="377"/>
      <c r="AT4" s="356"/>
      <c r="AU4" s="76"/>
      <c r="AV4" s="76"/>
      <c r="AW4" s="76"/>
      <c r="AX4" s="76"/>
      <c r="AY4" s="85"/>
      <c r="AZ4" s="85"/>
      <c r="BA4" s="85"/>
      <c r="BB4" s="85"/>
    </row>
    <row r="5" spans="1:141" ht="27" customHeight="1" x14ac:dyDescent="0.25">
      <c r="A5" s="95" t="s">
        <v>12</v>
      </c>
      <c r="B5" s="83">
        <v>12</v>
      </c>
      <c r="C5" s="130">
        <f>IF(B5=0,0,IF(B5=1,Q4,IF(B5=2,Q5,IF(B5=3,Q6,IF(B5=4,Q7,IF(B5=5,Q8,IF(B5=6,Q9,IF(B5=7,Q10,IF(B5=8,Q11,IF(B5=9,Q12,IF(B5=10,Q13,IF(B5=11,Q14,IF(B5&gt;=12,Q15)))))))))))))</f>
        <v>16901</v>
      </c>
      <c r="D5" s="88"/>
      <c r="E5" s="37"/>
      <c r="F5" s="78"/>
      <c r="G5" s="78"/>
      <c r="H5" s="78"/>
      <c r="I5" s="78"/>
      <c r="J5" s="85"/>
      <c r="K5" s="85"/>
      <c r="L5" s="334"/>
      <c r="M5" s="204">
        <v>2</v>
      </c>
      <c r="N5" s="388">
        <f>SUM(AB10)</f>
        <v>478</v>
      </c>
      <c r="O5" s="389">
        <f>SUM(AG10)</f>
        <v>436</v>
      </c>
      <c r="P5" s="381">
        <f>SUM(P4)</f>
        <v>9038</v>
      </c>
      <c r="Q5" s="381">
        <f t="shared" ref="Q5:Q15" si="1">SUM(N5,P5)</f>
        <v>9516</v>
      </c>
      <c r="R5" s="381">
        <f t="shared" si="0"/>
        <v>2527</v>
      </c>
      <c r="S5" s="158"/>
      <c r="T5" s="383" t="s">
        <v>10</v>
      </c>
      <c r="U5" s="390">
        <v>180</v>
      </c>
      <c r="V5" s="391">
        <f>U5*9</f>
        <v>1620</v>
      </c>
      <c r="W5" s="392">
        <f>U5*12</f>
        <v>2160</v>
      </c>
      <c r="X5" s="158"/>
      <c r="Y5" s="158"/>
      <c r="Z5" s="367"/>
      <c r="AA5" s="368" t="s">
        <v>217</v>
      </c>
      <c r="AB5" s="369">
        <v>107</v>
      </c>
      <c r="AC5" s="369">
        <v>107</v>
      </c>
      <c r="AD5" s="370">
        <v>107</v>
      </c>
      <c r="AE5" s="337"/>
      <c r="AF5" s="371" t="s">
        <v>217</v>
      </c>
      <c r="AG5" s="369">
        <v>107</v>
      </c>
      <c r="AH5" s="369">
        <v>107</v>
      </c>
      <c r="AI5" s="370">
        <v>107</v>
      </c>
      <c r="AJ5" s="393"/>
      <c r="AK5" s="373" t="s">
        <v>218</v>
      </c>
      <c r="AL5" s="369">
        <v>3094</v>
      </c>
      <c r="AM5" s="374">
        <f>SUM(AL5)</f>
        <v>3094</v>
      </c>
      <c r="AN5" s="369">
        <v>2253</v>
      </c>
      <c r="AO5" s="375">
        <f>AQ5/12</f>
        <v>703.41666666666663</v>
      </c>
      <c r="AP5" s="376">
        <f>SUM(AL5,AM5)</f>
        <v>6188</v>
      </c>
      <c r="AQ5" s="376">
        <f>SUM(AL5,AM5,AN5)</f>
        <v>8441</v>
      </c>
      <c r="AR5" s="163"/>
      <c r="AS5" s="377"/>
      <c r="AT5" s="356"/>
      <c r="AU5" s="76"/>
      <c r="AV5" s="76"/>
      <c r="AW5" s="76"/>
      <c r="AX5" s="76"/>
      <c r="AY5" s="85"/>
      <c r="AZ5" s="85"/>
      <c r="BA5" s="85"/>
      <c r="BB5" s="85"/>
    </row>
    <row r="6" spans="1:141" ht="27" customHeight="1" x14ac:dyDescent="0.25">
      <c r="A6" s="95" t="s">
        <v>16</v>
      </c>
      <c r="B6" s="83"/>
      <c r="C6" s="130">
        <f>IF(B6=0,0,IF(B6=1,R4,IF(B6=2,R5,IF(B6=3,R6,IF(B6=4,R7,IF(B6=5,R8,IF(B6=6,R9,IF(B6=7,R10,IF(B6=8,R11,IF(B6=9,R12,IF(B6=10,R13,IF(B6=11,R14,IF(B6=12,R15,IF(B6=13,P34,IF(B6=14,P35,IF(B6=15,P36,IF(B6&gt;15,P36)))))))))))))))))+(S17*B6)</f>
        <v>0</v>
      </c>
      <c r="D6" s="88"/>
      <c r="E6" s="37"/>
      <c r="F6" s="78"/>
      <c r="G6" s="110"/>
      <c r="H6" s="110"/>
      <c r="I6" s="110"/>
      <c r="J6" s="94"/>
      <c r="K6" s="85"/>
      <c r="L6" s="334"/>
      <c r="M6" s="204">
        <v>3</v>
      </c>
      <c r="N6" s="388">
        <f>SUM(AB10)</f>
        <v>478</v>
      </c>
      <c r="O6" s="389">
        <f>SUM(AG10)</f>
        <v>436</v>
      </c>
      <c r="P6" s="381">
        <f>SUM(P5)</f>
        <v>9038</v>
      </c>
      <c r="Q6" s="381">
        <f t="shared" si="1"/>
        <v>9516</v>
      </c>
      <c r="R6" s="381">
        <f t="shared" si="0"/>
        <v>4357</v>
      </c>
      <c r="S6" s="158"/>
      <c r="T6" s="394" t="s">
        <v>14</v>
      </c>
      <c r="U6" s="222">
        <f>SUM(U4:U5)</f>
        <v>1426</v>
      </c>
      <c r="V6" s="222">
        <f>SUM(V4:V5)</f>
        <v>12505</v>
      </c>
      <c r="W6" s="395">
        <f>U6*12</f>
        <v>17112</v>
      </c>
      <c r="X6" s="158"/>
      <c r="Y6" s="158"/>
      <c r="Z6" s="367"/>
      <c r="AA6" s="368" t="s">
        <v>219</v>
      </c>
      <c r="AB6" s="369">
        <v>0</v>
      </c>
      <c r="AC6" s="369">
        <v>54</v>
      </c>
      <c r="AD6" s="370">
        <v>54</v>
      </c>
      <c r="AE6" s="337"/>
      <c r="AF6" s="371" t="s">
        <v>219</v>
      </c>
      <c r="AG6" s="369">
        <v>0</v>
      </c>
      <c r="AH6" s="369">
        <v>26</v>
      </c>
      <c r="AI6" s="370">
        <v>26</v>
      </c>
      <c r="AJ6" s="393"/>
      <c r="AK6" s="396"/>
      <c r="AL6" s="75" t="s">
        <v>199</v>
      </c>
      <c r="AM6" s="75"/>
      <c r="AN6" s="74"/>
      <c r="AO6" s="156" t="s">
        <v>3</v>
      </c>
      <c r="AP6" s="161" t="s">
        <v>4</v>
      </c>
      <c r="AQ6" s="161" t="s">
        <v>5</v>
      </c>
      <c r="AR6" s="155" t="s">
        <v>220</v>
      </c>
      <c r="AS6" s="397" t="s">
        <v>221</v>
      </c>
      <c r="AT6" s="356"/>
      <c r="AU6" s="76"/>
      <c r="AV6" s="76"/>
      <c r="AW6" s="76"/>
      <c r="AX6" s="76"/>
      <c r="AY6" s="85"/>
      <c r="AZ6" s="85"/>
      <c r="BA6" s="85"/>
      <c r="BB6" s="85"/>
    </row>
    <row r="7" spans="1:141" ht="21.75" thickBot="1" x14ac:dyDescent="0.3">
      <c r="A7" s="96" t="s">
        <v>51</v>
      </c>
      <c r="B7" s="137"/>
      <c r="C7" s="97"/>
      <c r="D7" s="138"/>
      <c r="E7" s="139"/>
      <c r="F7" s="78"/>
      <c r="G7" s="110"/>
      <c r="H7" s="110"/>
      <c r="I7" s="110"/>
      <c r="J7" s="94"/>
      <c r="K7" s="85"/>
      <c r="L7" s="334"/>
      <c r="M7" s="204">
        <v>4</v>
      </c>
      <c r="N7" s="398">
        <f>SUM(AC10)</f>
        <v>936</v>
      </c>
      <c r="O7" s="399">
        <v>686</v>
      </c>
      <c r="P7" s="381">
        <f>SUM(P6)</f>
        <v>9038</v>
      </c>
      <c r="Q7" s="381">
        <f t="shared" si="1"/>
        <v>9974</v>
      </c>
      <c r="R7" s="381">
        <f t="shared" si="0"/>
        <v>4869</v>
      </c>
      <c r="S7" s="158"/>
      <c r="T7" s="383"/>
      <c r="U7" s="223"/>
      <c r="V7" s="221"/>
      <c r="W7" s="400"/>
      <c r="X7" s="158"/>
      <c r="Y7" s="158"/>
      <c r="Z7" s="367"/>
      <c r="AA7" s="368" t="s">
        <v>222</v>
      </c>
      <c r="AB7" s="369">
        <v>0</v>
      </c>
      <c r="AC7" s="369">
        <v>91</v>
      </c>
      <c r="AD7" s="370">
        <v>91</v>
      </c>
      <c r="AE7" s="337"/>
      <c r="AF7" s="371" t="s">
        <v>222</v>
      </c>
      <c r="AG7" s="369">
        <v>0</v>
      </c>
      <c r="AH7" s="369">
        <v>66</v>
      </c>
      <c r="AI7" s="370">
        <v>66</v>
      </c>
      <c r="AJ7" s="393"/>
      <c r="AK7" s="373" t="s">
        <v>223</v>
      </c>
      <c r="AL7" s="75"/>
      <c r="AM7" s="74"/>
      <c r="AN7" s="163"/>
      <c r="AO7" s="369">
        <v>1465</v>
      </c>
      <c r="AP7" s="401">
        <f>(AO7+50)*9</f>
        <v>13635</v>
      </c>
      <c r="AQ7" s="376">
        <f>AO7*12</f>
        <v>17580</v>
      </c>
      <c r="AR7" s="163" t="s">
        <v>224</v>
      </c>
      <c r="AS7" s="402"/>
      <c r="AT7" s="356"/>
      <c r="AU7" s="76"/>
      <c r="AV7" s="76"/>
      <c r="AW7" s="76"/>
      <c r="AX7" s="76"/>
      <c r="AY7" s="85"/>
      <c r="AZ7" s="85"/>
      <c r="BA7" s="85"/>
      <c r="BB7" s="92"/>
    </row>
    <row r="8" spans="1:141" ht="21.75" thickBot="1" x14ac:dyDescent="0.4">
      <c r="A8" s="723" t="s">
        <v>99</v>
      </c>
      <c r="B8" s="724"/>
      <c r="C8" s="127"/>
      <c r="D8" s="127"/>
      <c r="E8" s="132"/>
      <c r="F8" s="78"/>
      <c r="G8" s="124"/>
      <c r="H8" s="110"/>
      <c r="I8" s="110"/>
      <c r="J8" s="94"/>
      <c r="K8" s="85"/>
      <c r="L8" s="403"/>
      <c r="M8" s="204">
        <v>5</v>
      </c>
      <c r="N8" s="404">
        <f>SUM(AD10)</f>
        <v>1216</v>
      </c>
      <c r="O8" s="405">
        <v>958</v>
      </c>
      <c r="P8" s="381">
        <f>SUM(P7)</f>
        <v>9038</v>
      </c>
      <c r="Q8" s="381">
        <f t="shared" si="1"/>
        <v>10254</v>
      </c>
      <c r="R8" s="381">
        <f t="shared" si="0"/>
        <v>6186</v>
      </c>
      <c r="S8" s="158"/>
      <c r="T8" s="406"/>
      <c r="U8" s="157"/>
      <c r="V8" s="157"/>
      <c r="W8" s="407"/>
      <c r="X8" s="56"/>
      <c r="Y8" s="408"/>
      <c r="Z8" s="367"/>
      <c r="AA8" s="368" t="s">
        <v>309</v>
      </c>
      <c r="AB8" s="369">
        <v>0</v>
      </c>
      <c r="AC8" s="369">
        <v>127</v>
      </c>
      <c r="AD8" s="370">
        <v>127</v>
      </c>
      <c r="AE8" s="337"/>
      <c r="AF8" s="371" t="s">
        <v>225</v>
      </c>
      <c r="AG8" s="369">
        <v>0</v>
      </c>
      <c r="AH8" s="369">
        <v>127</v>
      </c>
      <c r="AI8" s="370">
        <v>127</v>
      </c>
      <c r="AJ8" s="393"/>
      <c r="AK8" s="373" t="s">
        <v>226</v>
      </c>
      <c r="AL8" s="75"/>
      <c r="AM8" s="74"/>
      <c r="AN8" s="163"/>
      <c r="AO8" s="369">
        <v>868</v>
      </c>
      <c r="AP8" s="401">
        <f>(AO8+100)*9</f>
        <v>8712</v>
      </c>
      <c r="AQ8" s="376">
        <f>AO8*12</f>
        <v>10416</v>
      </c>
      <c r="AR8" s="163" t="s">
        <v>227</v>
      </c>
      <c r="AS8" s="409"/>
      <c r="AT8" s="356"/>
      <c r="AU8" s="76"/>
      <c r="AV8" s="76"/>
      <c r="AW8" s="76"/>
      <c r="AX8" s="76"/>
      <c r="AY8" s="85"/>
      <c r="AZ8" s="85"/>
      <c r="BA8" s="85"/>
      <c r="BB8" s="85"/>
    </row>
    <row r="9" spans="1:141" ht="27.75" customHeight="1" x14ac:dyDescent="0.35">
      <c r="A9" s="26" t="s">
        <v>42</v>
      </c>
      <c r="B9" s="84"/>
      <c r="C9" s="98">
        <f>IF(B9=0,0,(IF(B9&gt;0,600*(IF(B4&gt;0, 4.5, IF(B4&lt;0,0))+IF(B5&gt;0, 4.5, IF(B5&lt;0,0))+IF(B6&gt;0, 3, IF(B6&lt;0,0))))))</f>
        <v>0</v>
      </c>
      <c r="D9" s="99"/>
      <c r="E9" s="43"/>
      <c r="F9" s="78"/>
      <c r="G9" s="105"/>
      <c r="H9" s="110"/>
      <c r="I9" s="110"/>
      <c r="J9" s="94"/>
      <c r="K9" s="85"/>
      <c r="L9" s="410"/>
      <c r="M9" s="204">
        <v>6</v>
      </c>
      <c r="N9" s="388">
        <f>SUM(AD10)</f>
        <v>1216</v>
      </c>
      <c r="O9" s="389">
        <v>958</v>
      </c>
      <c r="P9" s="381">
        <f>SUM(P8)</f>
        <v>9038</v>
      </c>
      <c r="Q9" s="381">
        <f t="shared" si="1"/>
        <v>10254</v>
      </c>
      <c r="R9" s="381">
        <f t="shared" si="0"/>
        <v>7232</v>
      </c>
      <c r="S9" s="158"/>
      <c r="T9" s="411" t="s">
        <v>20</v>
      </c>
      <c r="U9" s="412" t="s">
        <v>21</v>
      </c>
      <c r="V9" s="412" t="s">
        <v>22</v>
      </c>
      <c r="W9" s="412" t="s">
        <v>23</v>
      </c>
      <c r="X9" s="412" t="s">
        <v>4</v>
      </c>
      <c r="Y9" s="413" t="s">
        <v>5</v>
      </c>
      <c r="Z9" s="414"/>
      <c r="AA9" s="368" t="s">
        <v>228</v>
      </c>
      <c r="AB9" s="369">
        <v>272</v>
      </c>
      <c r="AC9" s="369">
        <v>272</v>
      </c>
      <c r="AD9" s="370">
        <v>544</v>
      </c>
      <c r="AE9" s="337"/>
      <c r="AF9" s="371" t="s">
        <v>228</v>
      </c>
      <c r="AG9" s="369">
        <v>272</v>
      </c>
      <c r="AH9" s="369">
        <v>272</v>
      </c>
      <c r="AI9" s="370">
        <v>544</v>
      </c>
      <c r="AJ9" s="393"/>
      <c r="AK9" s="373" t="s">
        <v>229</v>
      </c>
      <c r="AL9" s="75"/>
      <c r="AM9" s="74"/>
      <c r="AN9" s="163"/>
      <c r="AO9" s="369">
        <v>1526</v>
      </c>
      <c r="AP9" s="401">
        <f>(AO9+75)*9</f>
        <v>14409</v>
      </c>
      <c r="AQ9" s="376">
        <f>AO9*12</f>
        <v>18312</v>
      </c>
      <c r="AR9" s="415"/>
      <c r="AS9" s="409"/>
      <c r="AT9" s="356"/>
      <c r="AU9" s="76"/>
      <c r="AV9" s="76"/>
      <c r="AW9" s="76"/>
      <c r="AX9" s="76"/>
      <c r="AY9" s="85"/>
      <c r="AZ9" s="85"/>
      <c r="BA9" s="85"/>
      <c r="BB9" s="85"/>
    </row>
    <row r="10" spans="1:141" ht="30" customHeight="1" x14ac:dyDescent="0.3">
      <c r="A10" s="93" t="s">
        <v>43</v>
      </c>
      <c r="B10" s="83"/>
      <c r="C10" s="89">
        <f>IF(B10=0,0,(IF(B10&gt;0,400*B10)*(IF(B5&gt;0, 4.5, IF(B5&lt;0,0))+IF(B6&gt;0, 4.5, IF(B6&lt;0,0))+IF(B7&gt;0, 3, IF(B7&lt;0,0)))))</f>
        <v>0</v>
      </c>
      <c r="D10" s="101"/>
      <c r="E10" s="44"/>
      <c r="F10" s="78"/>
      <c r="G10" s="125"/>
      <c r="H10" s="110"/>
      <c r="I10" s="110"/>
      <c r="J10" s="63"/>
      <c r="K10" s="64"/>
      <c r="L10" s="334"/>
      <c r="M10" s="204">
        <v>7</v>
      </c>
      <c r="N10" s="388">
        <f>SUM(AD10)</f>
        <v>1216</v>
      </c>
      <c r="O10" s="389">
        <v>958</v>
      </c>
      <c r="P10" s="607">
        <v>15685</v>
      </c>
      <c r="Q10" s="381">
        <f t="shared" si="1"/>
        <v>16901</v>
      </c>
      <c r="R10" s="381">
        <f t="shared" si="0"/>
        <v>8099</v>
      </c>
      <c r="S10" s="158"/>
      <c r="T10" s="416" t="s">
        <v>25</v>
      </c>
      <c r="U10" s="417">
        <v>600</v>
      </c>
      <c r="V10" s="417">
        <v>600</v>
      </c>
      <c r="W10" s="417">
        <v>400</v>
      </c>
      <c r="X10" s="418">
        <f>SUM(U10,V10)</f>
        <v>1200</v>
      </c>
      <c r="Y10" s="222">
        <f>SUM(W10,V10,U10)</f>
        <v>1600</v>
      </c>
      <c r="Z10" s="414"/>
      <c r="AA10" s="419" t="s">
        <v>35</v>
      </c>
      <c r="AB10" s="420">
        <f>SUM(AB3:AB9)+14</f>
        <v>478</v>
      </c>
      <c r="AC10" s="421">
        <f>SUM(AC3:AC9)+28</f>
        <v>936</v>
      </c>
      <c r="AD10" s="422">
        <f>SUM(AD3:AD9)+36</f>
        <v>1216</v>
      </c>
      <c r="AE10" s="337"/>
      <c r="AF10" s="423" t="s">
        <v>35</v>
      </c>
      <c r="AG10" s="424">
        <f>SUM(AG3:AG9)</f>
        <v>436</v>
      </c>
      <c r="AH10" s="425">
        <f>SUM(AH3:AH9)</f>
        <v>775</v>
      </c>
      <c r="AI10" s="426">
        <f>SUM(AI3:AI9)</f>
        <v>1047</v>
      </c>
      <c r="AJ10" s="393"/>
      <c r="AK10" s="396"/>
      <c r="AL10" s="75"/>
      <c r="AM10" s="74"/>
      <c r="AN10" s="427" t="s">
        <v>230</v>
      </c>
      <c r="AO10" s="428">
        <f>(AO3+AO4+AO5+AO7+AO8+AO9)/6</f>
        <v>1067.25</v>
      </c>
      <c r="AP10" s="428">
        <f>(AP3+AP4+AP5+AP7+AP8+AP9)/6</f>
        <v>9886</v>
      </c>
      <c r="AQ10" s="428">
        <f>(AQ3+AQ4+AQ5+AQ7+AQ8+AQ9)/6</f>
        <v>12807</v>
      </c>
      <c r="AR10" s="155" t="s">
        <v>231</v>
      </c>
      <c r="AS10" s="409"/>
      <c r="AT10" s="356"/>
      <c r="AU10" s="76"/>
      <c r="AV10" s="76"/>
      <c r="AW10" s="76"/>
      <c r="AX10" s="76"/>
      <c r="AY10" s="85"/>
      <c r="AZ10" s="85"/>
      <c r="BA10" s="85"/>
      <c r="BB10" s="85"/>
    </row>
    <row r="11" spans="1:141" ht="29.25" customHeight="1" thickBot="1" x14ac:dyDescent="0.4">
      <c r="A11" s="96" t="s">
        <v>52</v>
      </c>
      <c r="B11" s="102"/>
      <c r="C11" s="103">
        <f>SUM(C9:C10)</f>
        <v>0</v>
      </c>
      <c r="D11" s="28"/>
      <c r="E11" s="45"/>
      <c r="F11" s="78"/>
      <c r="G11" s="720"/>
      <c r="H11" s="720"/>
      <c r="I11" s="721"/>
      <c r="J11" s="721"/>
      <c r="K11" s="65"/>
      <c r="L11" s="429"/>
      <c r="M11" s="204">
        <v>8</v>
      </c>
      <c r="N11" s="388">
        <f>SUM(AD10)</f>
        <v>1216</v>
      </c>
      <c r="O11" s="389">
        <v>958</v>
      </c>
      <c r="P11" s="381">
        <f>SUM(P10)</f>
        <v>15685</v>
      </c>
      <c r="Q11" s="381">
        <f t="shared" si="1"/>
        <v>16901</v>
      </c>
      <c r="R11" s="381">
        <f t="shared" si="0"/>
        <v>9323</v>
      </c>
      <c r="S11" s="158"/>
      <c r="T11" s="416" t="s">
        <v>27</v>
      </c>
      <c r="U11" s="417">
        <v>100</v>
      </c>
      <c r="V11" s="417">
        <v>100</v>
      </c>
      <c r="W11" s="417">
        <v>100</v>
      </c>
      <c r="X11" s="418">
        <f>SUM(V11,U11)</f>
        <v>200</v>
      </c>
      <c r="Y11" s="222">
        <f>SUM(U11,V11,W11)</f>
        <v>300</v>
      </c>
      <c r="Z11" s="430"/>
      <c r="AA11" s="431" t="s">
        <v>308</v>
      </c>
      <c r="AB11" s="432"/>
      <c r="AC11" s="432"/>
      <c r="AD11" s="433"/>
      <c r="AE11" s="434"/>
      <c r="AF11" s="435" t="s">
        <v>232</v>
      </c>
      <c r="AG11" s="436"/>
      <c r="AH11" s="437"/>
      <c r="AI11" s="438"/>
      <c r="AJ11" s="434"/>
      <c r="AK11" s="439"/>
      <c r="AL11" s="65"/>
      <c r="AM11" s="65"/>
      <c r="AN11" s="427" t="s">
        <v>233</v>
      </c>
      <c r="AO11" s="369">
        <v>1350</v>
      </c>
      <c r="AP11" s="369">
        <v>11250</v>
      </c>
      <c r="AQ11" s="369">
        <v>15000</v>
      </c>
      <c r="AR11" s="163"/>
      <c r="AS11" s="377"/>
      <c r="AT11" s="356"/>
      <c r="AU11" s="76"/>
      <c r="AV11" s="76"/>
      <c r="AW11" s="76"/>
      <c r="AX11" s="76"/>
      <c r="AY11" s="85"/>
      <c r="AZ11" s="85"/>
      <c r="BA11" s="85"/>
      <c r="BB11" s="85"/>
    </row>
    <row r="12" spans="1:141" ht="50.25" customHeight="1" thickBot="1" x14ac:dyDescent="0.4">
      <c r="A12" s="115" t="s">
        <v>100</v>
      </c>
      <c r="B12" s="60"/>
      <c r="C12" s="60"/>
      <c r="D12" s="61"/>
      <c r="E12" s="62"/>
      <c r="F12" s="78"/>
      <c r="G12" s="720"/>
      <c r="H12" s="720"/>
      <c r="I12" s="721"/>
      <c r="J12" s="721"/>
      <c r="K12" s="65"/>
      <c r="L12" s="429"/>
      <c r="M12" s="204">
        <v>9</v>
      </c>
      <c r="N12" s="388">
        <f>SUM(AD10)</f>
        <v>1216</v>
      </c>
      <c r="O12" s="389">
        <v>958</v>
      </c>
      <c r="P12" s="381">
        <f>SUM(P11)</f>
        <v>15685</v>
      </c>
      <c r="Q12" s="381">
        <f t="shared" si="1"/>
        <v>16901</v>
      </c>
      <c r="R12" s="381">
        <f t="shared" si="0"/>
        <v>10369</v>
      </c>
      <c r="S12" s="158"/>
      <c r="T12" s="416" t="s">
        <v>30</v>
      </c>
      <c r="U12" s="440">
        <f>SUM(AB14)</f>
        <v>876.36</v>
      </c>
      <c r="V12" s="440">
        <f>SUM(AB15)</f>
        <v>876.36</v>
      </c>
      <c r="W12" s="440">
        <f>SUM(AB16)</f>
        <v>517</v>
      </c>
      <c r="X12" s="418">
        <f>U12+V12</f>
        <v>1752.72</v>
      </c>
      <c r="Y12" s="441">
        <f>U12+V12+W12</f>
        <v>2269.7200000000003</v>
      </c>
      <c r="Z12" s="434"/>
      <c r="AA12" s="442"/>
      <c r="AB12" s="434"/>
      <c r="AC12" s="434"/>
      <c r="AD12" s="434"/>
      <c r="AE12" s="434"/>
      <c r="AF12" s="434"/>
      <c r="AG12" s="434"/>
      <c r="AH12" s="434"/>
      <c r="AI12" s="434"/>
      <c r="AJ12" s="434"/>
      <c r="AK12" s="65"/>
      <c r="AL12" s="65"/>
      <c r="AM12" s="65"/>
      <c r="AN12" s="427" t="s">
        <v>234</v>
      </c>
      <c r="AO12" s="443">
        <v>1246</v>
      </c>
      <c r="AP12" s="444">
        <f>(AP11-AP10)/2 + AP10</f>
        <v>10568</v>
      </c>
      <c r="AQ12" s="445">
        <f>(AQ11-AQ10)/2 + AQ10</f>
        <v>13903.5</v>
      </c>
      <c r="AR12" s="163"/>
      <c r="AS12" s="163"/>
      <c r="AT12" s="356"/>
      <c r="AU12" s="76"/>
      <c r="AV12" s="76"/>
      <c r="AW12" s="76"/>
      <c r="AX12" s="76"/>
      <c r="AY12" s="85"/>
      <c r="AZ12" s="85"/>
      <c r="BA12" s="85"/>
      <c r="BB12" s="85"/>
    </row>
    <row r="13" spans="1:141" ht="31.5" customHeight="1" thickBot="1" x14ac:dyDescent="0.4">
      <c r="A13" s="113" t="s">
        <v>13</v>
      </c>
      <c r="B13" s="87">
        <f>SUM(C4+C5+C6)</f>
        <v>33802</v>
      </c>
      <c r="C13" s="117"/>
      <c r="D13" s="118"/>
      <c r="E13" s="119"/>
      <c r="F13" s="78"/>
      <c r="G13" s="108"/>
      <c r="H13" s="126"/>
      <c r="I13" s="722"/>
      <c r="J13" s="722"/>
      <c r="K13" s="66"/>
      <c r="L13" s="446"/>
      <c r="M13" s="204">
        <v>10</v>
      </c>
      <c r="N13" s="388">
        <f>SUM(AD10)</f>
        <v>1216</v>
      </c>
      <c r="O13" s="389">
        <v>958</v>
      </c>
      <c r="P13" s="381">
        <f>SUM(P12)</f>
        <v>15685</v>
      </c>
      <c r="Q13" s="381">
        <f t="shared" si="1"/>
        <v>16901</v>
      </c>
      <c r="R13" s="381">
        <f t="shared" si="0"/>
        <v>11414</v>
      </c>
      <c r="S13" s="158"/>
      <c r="T13" s="447" t="s">
        <v>14</v>
      </c>
      <c r="U13" s="448">
        <f>SUM(U10:U12)</f>
        <v>1576.3600000000001</v>
      </c>
      <c r="V13" s="448">
        <f>SUM(V10:V12)</f>
        <v>1576.3600000000001</v>
      </c>
      <c r="W13" s="448">
        <f>SUM(W10:W12)</f>
        <v>1017</v>
      </c>
      <c r="X13" s="449">
        <f>SUM(U13,V13)</f>
        <v>3152.7200000000003</v>
      </c>
      <c r="Y13" s="418">
        <f>SUM(U13,V13,W13)</f>
        <v>4169.72</v>
      </c>
      <c r="Z13" s="450"/>
      <c r="AA13" s="451" t="s">
        <v>235</v>
      </c>
      <c r="AB13" s="452"/>
      <c r="AC13" s="452"/>
      <c r="AD13" s="452"/>
      <c r="AE13" s="452"/>
      <c r="AF13" s="452"/>
      <c r="AG13" s="453"/>
      <c r="AH13" s="454"/>
      <c r="AI13" s="454"/>
      <c r="AJ13" s="367"/>
      <c r="AK13" s="367"/>
      <c r="AL13" s="367"/>
      <c r="AM13" s="367"/>
      <c r="AN13" s="367"/>
      <c r="AO13" s="367" t="s">
        <v>278</v>
      </c>
      <c r="AP13" s="367"/>
      <c r="AQ13" s="367"/>
      <c r="AR13" s="337"/>
      <c r="AS13" s="337"/>
      <c r="AT13" s="356"/>
      <c r="AU13" s="76"/>
      <c r="AV13" s="76"/>
      <c r="AW13" s="76"/>
      <c r="AX13" s="76"/>
      <c r="AY13" s="85"/>
      <c r="AZ13" s="85"/>
      <c r="BA13" s="85"/>
      <c r="BB13" s="85"/>
    </row>
    <row r="14" spans="1:141" ht="30" customHeight="1" thickBot="1" x14ac:dyDescent="0.4">
      <c r="A14" s="113" t="s">
        <v>2</v>
      </c>
      <c r="B14" s="87">
        <f>U6*(IF(B4&gt;0, 4.5, IF(B4&lt;0,0))+IF(B5&gt;0, 4.5, IF(B5&lt;0,0))+IF(B6&gt;0, 3, IF(B6&lt;0,0)))</f>
        <v>12834</v>
      </c>
      <c r="C14" s="110"/>
      <c r="D14" s="94"/>
      <c r="E14" s="46"/>
      <c r="F14" s="78"/>
      <c r="G14" s="108"/>
      <c r="H14" s="126"/>
      <c r="I14" s="722"/>
      <c r="J14" s="722"/>
      <c r="K14" s="66"/>
      <c r="L14" s="446"/>
      <c r="M14" s="204">
        <v>11</v>
      </c>
      <c r="N14" s="388">
        <f>SUM(AD10)</f>
        <v>1216</v>
      </c>
      <c r="O14" s="389">
        <v>958</v>
      </c>
      <c r="P14" s="381">
        <f>SUM(P13)</f>
        <v>15685</v>
      </c>
      <c r="Q14" s="381">
        <f t="shared" si="1"/>
        <v>16901</v>
      </c>
      <c r="R14" s="381">
        <f t="shared" si="0"/>
        <v>12179</v>
      </c>
      <c r="S14" s="158"/>
      <c r="T14" s="158"/>
      <c r="U14" s="455"/>
      <c r="V14" s="158"/>
      <c r="W14" s="158"/>
      <c r="X14" s="158"/>
      <c r="Y14" s="456"/>
      <c r="Z14" s="454"/>
      <c r="AA14" s="457" t="s">
        <v>21</v>
      </c>
      <c r="AB14" s="458">
        <v>876.36</v>
      </c>
      <c r="AC14" s="459" t="s">
        <v>236</v>
      </c>
      <c r="AD14" s="214"/>
      <c r="AE14" s="66"/>
      <c r="AF14" s="66"/>
      <c r="AG14" s="460"/>
      <c r="AH14" s="454"/>
      <c r="AI14" s="454"/>
      <c r="AJ14" s="367"/>
      <c r="AK14" s="367"/>
      <c r="AL14" s="367"/>
      <c r="AM14" s="367"/>
      <c r="AN14" s="367"/>
      <c r="AO14" s="367"/>
      <c r="AP14" s="367"/>
      <c r="AQ14" s="367"/>
      <c r="AR14" s="337"/>
      <c r="AS14" s="337"/>
      <c r="AT14" s="356"/>
      <c r="AU14" s="76"/>
      <c r="AV14" s="76"/>
      <c r="AW14" s="76"/>
      <c r="AX14" s="76"/>
      <c r="AY14" s="85"/>
      <c r="AZ14" s="85"/>
      <c r="BA14" s="85"/>
      <c r="BB14" s="85"/>
    </row>
    <row r="15" spans="1:141" ht="29.25" customHeight="1" thickBot="1" x14ac:dyDescent="0.35">
      <c r="A15" s="113" t="s">
        <v>18</v>
      </c>
      <c r="B15" s="90">
        <f>C11</f>
        <v>0</v>
      </c>
      <c r="C15" s="110"/>
      <c r="D15" s="94"/>
      <c r="E15" s="46"/>
      <c r="F15" s="78"/>
      <c r="G15" s="725"/>
      <c r="H15" s="725"/>
      <c r="I15" s="725"/>
      <c r="J15" s="725"/>
      <c r="K15" s="64"/>
      <c r="L15" s="334"/>
      <c r="M15" s="204">
        <v>12</v>
      </c>
      <c r="N15" s="461">
        <f>SUM(AD10)</f>
        <v>1216</v>
      </c>
      <c r="O15" s="462">
        <v>958</v>
      </c>
      <c r="P15" s="381">
        <f>SUM(P14)</f>
        <v>15685</v>
      </c>
      <c r="Q15" s="381">
        <f t="shared" si="1"/>
        <v>16901</v>
      </c>
      <c r="R15" s="381">
        <f t="shared" si="0"/>
        <v>13506</v>
      </c>
      <c r="S15" s="158"/>
      <c r="T15" s="463" t="s">
        <v>155</v>
      </c>
      <c r="U15" s="158"/>
      <c r="V15" s="158"/>
      <c r="W15" s="158"/>
      <c r="X15" s="158"/>
      <c r="Y15" s="158"/>
      <c r="Z15" s="337"/>
      <c r="AA15" s="457" t="s">
        <v>22</v>
      </c>
      <c r="AB15" s="458">
        <v>876.36</v>
      </c>
      <c r="AC15" s="163" t="s">
        <v>277</v>
      </c>
      <c r="AD15" s="214"/>
      <c r="AE15" s="163"/>
      <c r="AF15" s="73"/>
      <c r="AG15" s="464"/>
      <c r="AH15" s="393"/>
      <c r="AI15" s="393"/>
      <c r="AJ15" s="367"/>
      <c r="AK15" s="367"/>
      <c r="AL15" s="367"/>
      <c r="AM15" s="367"/>
      <c r="AN15" s="367"/>
      <c r="AO15" s="367"/>
      <c r="AP15" s="367"/>
      <c r="AQ15" s="367"/>
      <c r="AR15" s="337"/>
      <c r="AS15" s="337"/>
      <c r="AT15" s="356"/>
      <c r="AU15" s="76"/>
      <c r="AV15" s="76"/>
      <c r="AW15" s="76"/>
      <c r="AX15" s="76"/>
      <c r="AY15" s="85"/>
      <c r="AZ15" s="85"/>
      <c r="BA15" s="85"/>
      <c r="BB15" s="85"/>
    </row>
    <row r="16" spans="1:141" ht="32.25" customHeight="1" thickBot="1" x14ac:dyDescent="0.35">
      <c r="A16" s="113" t="s">
        <v>19</v>
      </c>
      <c r="B16" s="91">
        <f>IF(B4&gt;0,U13)+IF(B5&gt;0,V13)+IF(B6&gt;0,W13)</f>
        <v>3152.7200000000003</v>
      </c>
      <c r="C16" s="110"/>
      <c r="D16" s="94"/>
      <c r="E16" s="22"/>
      <c r="F16" s="78"/>
      <c r="G16" s="110"/>
      <c r="H16" s="110"/>
      <c r="I16" s="110"/>
      <c r="J16" s="94"/>
      <c r="K16" s="85"/>
      <c r="L16" s="334"/>
      <c r="M16" s="155"/>
      <c r="N16" s="158" t="s">
        <v>92</v>
      </c>
      <c r="O16" s="158"/>
      <c r="P16" s="158"/>
      <c r="Q16" s="158"/>
      <c r="R16" s="158"/>
      <c r="S16" s="158"/>
      <c r="T16" s="465" t="s">
        <v>156</v>
      </c>
      <c r="U16" s="159"/>
      <c r="V16" s="158"/>
      <c r="W16" s="158"/>
      <c r="X16" s="158"/>
      <c r="Y16" s="158"/>
      <c r="Z16" s="337"/>
      <c r="AA16" s="457" t="s">
        <v>238</v>
      </c>
      <c r="AB16" s="458">
        <v>517</v>
      </c>
      <c r="AC16" s="163" t="s">
        <v>275</v>
      </c>
      <c r="AD16" s="163"/>
      <c r="AE16" s="163"/>
      <c r="AF16" s="73"/>
      <c r="AG16" s="464"/>
      <c r="AH16" s="393"/>
      <c r="AI16" s="393"/>
      <c r="AJ16" s="367"/>
      <c r="AK16" s="367"/>
      <c r="AL16" s="367"/>
      <c r="AM16" s="367"/>
      <c r="AN16" s="367"/>
      <c r="AO16" s="367"/>
      <c r="AP16" s="367"/>
      <c r="AQ16" s="367"/>
      <c r="AR16" s="337"/>
      <c r="AS16" s="337"/>
      <c r="AT16" s="356"/>
      <c r="AU16" s="76"/>
      <c r="AV16" s="76"/>
      <c r="AW16" s="76"/>
      <c r="AX16" s="76"/>
      <c r="AY16" s="85"/>
      <c r="AZ16" s="85"/>
      <c r="BA16" s="85"/>
      <c r="BB16" s="85"/>
    </row>
    <row r="17" spans="1:141" ht="33" customHeight="1" thickBot="1" x14ac:dyDescent="0.35">
      <c r="A17" s="114" t="s">
        <v>57</v>
      </c>
      <c r="B17" s="116">
        <f>SUM(B13:B16)</f>
        <v>49788.72</v>
      </c>
      <c r="C17" s="110"/>
      <c r="D17" s="94"/>
      <c r="E17" s="22"/>
      <c r="F17" s="78"/>
      <c r="G17" s="110"/>
      <c r="H17" s="110"/>
      <c r="I17" s="110"/>
      <c r="J17" s="94"/>
      <c r="K17" s="85"/>
      <c r="L17" s="334"/>
      <c r="M17" s="163"/>
      <c r="N17" s="94" t="s">
        <v>239</v>
      </c>
      <c r="O17" s="94"/>
      <c r="P17" s="94"/>
      <c r="Q17" s="94"/>
      <c r="R17" s="94"/>
      <c r="S17" s="94"/>
      <c r="T17" s="463" t="s">
        <v>157</v>
      </c>
      <c r="U17" s="94"/>
      <c r="V17" s="94"/>
      <c r="W17" s="94"/>
      <c r="X17" s="94"/>
      <c r="Y17" s="94"/>
      <c r="Z17" s="337"/>
      <c r="AA17" s="157"/>
      <c r="AB17" s="163"/>
      <c r="AC17" s="163"/>
      <c r="AD17" s="163"/>
      <c r="AE17" s="163"/>
      <c r="AF17" s="73"/>
      <c r="AG17" s="464"/>
      <c r="AH17" s="393"/>
      <c r="AI17" s="393"/>
      <c r="AJ17" s="367"/>
      <c r="AK17" s="367"/>
      <c r="AL17" s="367"/>
      <c r="AM17" s="367"/>
      <c r="AN17" s="367"/>
      <c r="AO17" s="367"/>
      <c r="AP17" s="367"/>
      <c r="AQ17" s="367"/>
      <c r="AR17" s="337"/>
      <c r="AS17" s="337"/>
      <c r="AT17" s="356"/>
      <c r="AU17" s="76"/>
      <c r="AV17" s="76"/>
      <c r="AW17" s="76"/>
      <c r="AX17" s="76"/>
      <c r="AY17" s="85"/>
      <c r="AZ17" s="85"/>
      <c r="BA17" s="85"/>
      <c r="BB17" s="85"/>
    </row>
    <row r="18" spans="1:141" ht="18.75" x14ac:dyDescent="0.3">
      <c r="A18" s="695" t="s">
        <v>326</v>
      </c>
      <c r="B18" s="695"/>
      <c r="C18" s="695"/>
      <c r="D18" s="695"/>
      <c r="E18" s="695"/>
      <c r="F18" s="78"/>
      <c r="G18" s="78"/>
      <c r="H18" s="78"/>
      <c r="I18" s="78"/>
      <c r="J18" s="85"/>
      <c r="K18" s="94"/>
      <c r="L18" s="334"/>
      <c r="M18" s="334"/>
      <c r="N18" s="466"/>
      <c r="O18" s="334"/>
      <c r="P18" s="334"/>
      <c r="Q18" s="334"/>
      <c r="R18" s="334"/>
      <c r="S18" s="334"/>
      <c r="T18" s="466"/>
      <c r="U18" s="334"/>
      <c r="V18" s="334"/>
      <c r="W18" s="334"/>
      <c r="X18" s="334"/>
      <c r="Y18" s="334"/>
      <c r="Z18" s="337"/>
      <c r="AA18" s="367"/>
      <c r="AB18" s="337"/>
      <c r="AC18" s="367"/>
      <c r="AD18" s="337"/>
      <c r="AE18" s="367"/>
      <c r="AF18" s="337"/>
      <c r="AG18" s="337"/>
      <c r="AH18" s="337"/>
      <c r="AI18" s="337"/>
      <c r="AJ18" s="337"/>
      <c r="AK18" s="337"/>
      <c r="AL18" s="337"/>
      <c r="AM18" s="337"/>
      <c r="AN18" s="337"/>
      <c r="AO18" s="337"/>
      <c r="AP18" s="337"/>
      <c r="AQ18" s="337"/>
      <c r="AR18" s="337"/>
      <c r="AS18" s="337"/>
      <c r="AT18" s="337"/>
      <c r="AU18" s="76"/>
      <c r="AV18" s="76"/>
      <c r="AW18" s="76"/>
      <c r="AX18" s="76"/>
      <c r="AY18" s="85"/>
      <c r="AZ18" s="85"/>
      <c r="BA18" s="85"/>
      <c r="BB18" s="85"/>
    </row>
    <row r="19" spans="1:141" ht="28.5" customHeight="1" x14ac:dyDescent="0.25">
      <c r="A19" s="120"/>
      <c r="B19" s="59"/>
      <c r="C19" s="110"/>
      <c r="D19" s="94"/>
      <c r="E19" s="47"/>
      <c r="F19" s="78"/>
      <c r="G19" s="78"/>
      <c r="H19" s="78"/>
      <c r="I19" s="78"/>
      <c r="J19" s="85"/>
      <c r="K19" s="94"/>
      <c r="L19" s="94"/>
      <c r="M19" s="94"/>
      <c r="N19" s="94"/>
      <c r="O19" s="94"/>
      <c r="P19" s="94"/>
      <c r="Q19" s="94"/>
      <c r="R19" s="94"/>
      <c r="S19" s="94"/>
      <c r="T19" s="94"/>
      <c r="U19" s="94"/>
      <c r="V19" s="94"/>
      <c r="W19" s="94"/>
      <c r="X19" s="94"/>
      <c r="Y19" s="94"/>
      <c r="Z19" s="94"/>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row>
    <row r="20" spans="1:141" ht="18.75" x14ac:dyDescent="0.3">
      <c r="A20" s="120"/>
      <c r="B20" s="59"/>
      <c r="C20" s="110"/>
      <c r="D20" s="94"/>
      <c r="E20" s="22"/>
      <c r="F20" s="78"/>
      <c r="G20" s="78"/>
      <c r="H20" s="78"/>
      <c r="I20" s="78"/>
      <c r="J20" s="85"/>
      <c r="K20" s="110"/>
      <c r="L20" s="650"/>
      <c r="M20" s="650"/>
      <c r="N20" s="650"/>
      <c r="O20" s="650"/>
      <c r="P20" s="650"/>
      <c r="Q20" s="650"/>
      <c r="R20" s="650"/>
      <c r="S20" s="650"/>
      <c r="T20" s="650"/>
      <c r="U20" s="650"/>
      <c r="V20" s="650"/>
      <c r="W20" s="650"/>
      <c r="X20" s="650"/>
      <c r="Y20" s="110"/>
      <c r="Z20" s="110"/>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row>
    <row r="21" spans="1:141" ht="19.5" thickBot="1" x14ac:dyDescent="0.35">
      <c r="A21" s="121"/>
      <c r="B21" s="29"/>
      <c r="C21" s="122"/>
      <c r="D21" s="122"/>
      <c r="E21" s="123"/>
      <c r="F21" s="78"/>
      <c r="G21" s="78"/>
      <c r="H21" s="78"/>
      <c r="I21" s="78"/>
      <c r="J21" s="85"/>
      <c r="K21" s="110"/>
      <c r="L21" s="110"/>
      <c r="M21" s="220" t="s">
        <v>0</v>
      </c>
      <c r="N21" s="142" t="s">
        <v>301</v>
      </c>
      <c r="O21" s="142"/>
      <c r="P21" s="94"/>
      <c r="Q21" s="142"/>
      <c r="R21" s="143"/>
      <c r="S21" s="144"/>
      <c r="T21" s="144"/>
      <c r="U21" s="144"/>
      <c r="V21" s="144"/>
      <c r="W21" s="144"/>
      <c r="X21" s="144"/>
      <c r="Y21" s="110"/>
      <c r="Z21" s="145"/>
      <c r="AA21" s="109"/>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row>
    <row r="22" spans="1:141" ht="23.25" x14ac:dyDescent="0.35">
      <c r="A22" s="94"/>
      <c r="B22" s="94"/>
      <c r="C22" s="94"/>
      <c r="D22" s="94"/>
      <c r="E22" s="110"/>
      <c r="F22" s="106"/>
      <c r="G22" s="106"/>
      <c r="H22" s="106"/>
      <c r="I22" s="105"/>
      <c r="J22" s="104"/>
      <c r="K22" s="146"/>
      <c r="L22" s="56"/>
      <c r="M22" s="204">
        <v>1</v>
      </c>
      <c r="N22" s="626">
        <v>1045</v>
      </c>
      <c r="O22" s="140"/>
      <c r="P22" s="140"/>
      <c r="Q22" s="140"/>
      <c r="R22" s="111"/>
      <c r="S22" s="148"/>
      <c r="T22" s="148"/>
      <c r="U22" s="148"/>
      <c r="V22" s="148"/>
      <c r="W22" s="148"/>
      <c r="X22" s="148"/>
      <c r="Y22" s="149"/>
      <c r="Z22" s="145"/>
      <c r="AA22" s="153"/>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row>
    <row r="23" spans="1:141" ht="21" x14ac:dyDescent="0.35">
      <c r="A23" s="100"/>
      <c r="B23" s="100"/>
      <c r="C23" s="100"/>
      <c r="D23" s="94"/>
      <c r="E23" s="110"/>
      <c r="F23" s="107"/>
      <c r="G23" s="108"/>
      <c r="H23" s="94"/>
      <c r="I23" s="85"/>
      <c r="J23" s="85"/>
      <c r="K23" s="146"/>
      <c r="L23" s="56"/>
      <c r="M23" s="204">
        <v>2</v>
      </c>
      <c r="N23" s="626">
        <v>2091</v>
      </c>
      <c r="O23" s="140"/>
      <c r="P23" s="140"/>
      <c r="Q23" s="140"/>
      <c r="R23" s="111"/>
      <c r="S23" s="148"/>
      <c r="T23" s="148"/>
      <c r="U23" s="148"/>
      <c r="V23" s="148"/>
      <c r="W23" s="148"/>
      <c r="X23" s="148"/>
      <c r="Y23" s="149"/>
      <c r="Z23" s="14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EK23" s="79"/>
    </row>
    <row r="24" spans="1:141" ht="25.5" customHeight="1" x14ac:dyDescent="0.35">
      <c r="A24" s="94"/>
      <c r="B24" s="94"/>
      <c r="C24" s="94"/>
      <c r="D24" s="94"/>
      <c r="E24" s="110"/>
      <c r="F24" s="107"/>
      <c r="G24" s="108"/>
      <c r="H24" s="94"/>
      <c r="I24" s="85"/>
      <c r="J24" s="85"/>
      <c r="K24" s="146"/>
      <c r="L24" s="56"/>
      <c r="M24" s="204">
        <v>3</v>
      </c>
      <c r="N24" s="626">
        <v>3921</v>
      </c>
      <c r="O24" s="140"/>
      <c r="P24" s="140"/>
      <c r="Q24" s="140"/>
      <c r="R24" s="111"/>
      <c r="S24" s="148"/>
      <c r="T24" s="148"/>
      <c r="U24" s="148"/>
      <c r="V24" s="148"/>
      <c r="W24" s="148"/>
      <c r="X24" s="148"/>
      <c r="Y24" s="149"/>
      <c r="Z24" s="14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EK24" s="79"/>
    </row>
    <row r="25" spans="1:141" x14ac:dyDescent="0.25">
      <c r="A25" s="94"/>
      <c r="B25" s="94"/>
      <c r="C25" s="94"/>
      <c r="D25" s="94"/>
      <c r="E25" s="110"/>
      <c r="F25" s="94"/>
      <c r="G25" s="94"/>
      <c r="H25" s="94"/>
      <c r="I25" s="85"/>
      <c r="J25" s="85"/>
      <c r="K25" s="146"/>
      <c r="L25" s="56"/>
      <c r="M25" s="204">
        <v>4</v>
      </c>
      <c r="N25" s="626">
        <v>4183</v>
      </c>
      <c r="O25" s="140"/>
      <c r="P25" s="140"/>
      <c r="Q25" s="140"/>
      <c r="R25" s="111"/>
      <c r="S25" s="148"/>
      <c r="T25" s="148"/>
      <c r="U25" s="148"/>
      <c r="V25" s="148"/>
      <c r="W25" s="148"/>
      <c r="X25" s="148"/>
      <c r="Y25" s="149"/>
      <c r="Z25" s="14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EK25" s="79"/>
    </row>
    <row r="26" spans="1:141" ht="22.5" x14ac:dyDescent="0.25">
      <c r="A26" s="85"/>
      <c r="B26" s="85"/>
      <c r="C26" s="100"/>
      <c r="D26" s="94"/>
      <c r="E26" s="110"/>
      <c r="F26" s="112"/>
      <c r="G26" s="112"/>
      <c r="H26" s="112"/>
      <c r="I26" s="94"/>
      <c r="J26" s="85"/>
      <c r="K26" s="146"/>
      <c r="L26" s="56"/>
      <c r="M26" s="204">
        <v>5</v>
      </c>
      <c r="N26" s="626">
        <v>5228</v>
      </c>
      <c r="O26" s="140"/>
      <c r="P26" s="140"/>
      <c r="Q26" s="140"/>
      <c r="R26" s="111"/>
      <c r="S26" s="148"/>
      <c r="T26" s="148"/>
      <c r="U26" s="148"/>
      <c r="V26" s="148"/>
      <c r="W26" s="148"/>
      <c r="X26" s="148"/>
      <c r="Y26" s="149"/>
      <c r="Z26" s="145"/>
      <c r="AA26" s="109"/>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row>
    <row r="27" spans="1:141" ht="22.5" x14ac:dyDescent="0.25">
      <c r="A27" s="78"/>
      <c r="B27" s="81"/>
      <c r="C27" s="94"/>
      <c r="D27" s="94"/>
      <c r="E27" s="110"/>
      <c r="F27" s="112"/>
      <c r="G27" s="112"/>
      <c r="H27" s="112"/>
      <c r="I27" s="94"/>
      <c r="J27" s="85"/>
      <c r="K27" s="146"/>
      <c r="L27" s="56"/>
      <c r="M27" s="204">
        <v>6</v>
      </c>
      <c r="N27" s="626">
        <v>6274</v>
      </c>
      <c r="O27" s="140"/>
      <c r="P27" s="140"/>
      <c r="Q27" s="140"/>
      <c r="R27" s="111"/>
      <c r="S27" s="148"/>
      <c r="T27" s="148"/>
      <c r="U27" s="148"/>
      <c r="V27" s="148"/>
      <c r="W27" s="148"/>
      <c r="X27" s="148"/>
      <c r="Y27" s="149"/>
      <c r="Z27" s="145"/>
      <c r="AA27" s="109"/>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row>
    <row r="28" spans="1:141" x14ac:dyDescent="0.25">
      <c r="A28" s="78"/>
      <c r="B28" s="78"/>
      <c r="C28" s="94"/>
      <c r="D28" s="94"/>
      <c r="E28" s="110"/>
      <c r="F28" s="94"/>
      <c r="G28" s="94"/>
      <c r="H28" s="94"/>
      <c r="I28" s="85"/>
      <c r="J28" s="85"/>
      <c r="K28" s="146"/>
      <c r="L28" s="56"/>
      <c r="M28" s="204">
        <v>7</v>
      </c>
      <c r="N28" s="626">
        <v>7141</v>
      </c>
      <c r="O28" s="140"/>
      <c r="P28" s="140"/>
      <c r="Q28" s="140"/>
      <c r="R28" s="111"/>
      <c r="S28" s="148"/>
      <c r="T28" s="148"/>
      <c r="U28" s="148"/>
      <c r="V28" s="148"/>
      <c r="W28" s="148"/>
      <c r="X28" s="148"/>
      <c r="Y28" s="149"/>
      <c r="Z28" s="145"/>
      <c r="AA28" s="109"/>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row>
    <row r="29" spans="1:141" x14ac:dyDescent="0.25">
      <c r="A29" s="78"/>
      <c r="B29" s="78"/>
      <c r="C29" s="85"/>
      <c r="D29" s="85"/>
      <c r="E29" s="78"/>
      <c r="F29" s="85"/>
      <c r="G29" s="85"/>
      <c r="H29" s="85"/>
      <c r="I29" s="85"/>
      <c r="J29" s="85"/>
      <c r="K29" s="146"/>
      <c r="L29" s="56"/>
      <c r="M29" s="204">
        <v>8</v>
      </c>
      <c r="N29" s="626">
        <v>8365</v>
      </c>
      <c r="O29" s="140"/>
      <c r="P29" s="140"/>
      <c r="Q29" s="140"/>
      <c r="R29" s="111"/>
      <c r="S29" s="148"/>
      <c r="T29" s="148"/>
      <c r="U29" s="148"/>
      <c r="V29" s="148"/>
      <c r="W29" s="148"/>
      <c r="X29" s="148"/>
      <c r="Y29" s="149"/>
      <c r="Z29" s="145"/>
      <c r="AA29" s="109"/>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row>
    <row r="30" spans="1:141" x14ac:dyDescent="0.25">
      <c r="C30" s="78"/>
      <c r="D30" s="85"/>
      <c r="E30" s="78"/>
      <c r="F30" s="85"/>
      <c r="G30" s="85"/>
      <c r="H30" s="85"/>
      <c r="I30" s="85"/>
      <c r="J30" s="85"/>
      <c r="K30" s="146"/>
      <c r="L30" s="56"/>
      <c r="M30" s="204">
        <v>9</v>
      </c>
      <c r="N30" s="626">
        <v>9411</v>
      </c>
      <c r="O30" s="140"/>
      <c r="P30" s="140"/>
      <c r="Q30" s="140"/>
      <c r="R30" s="150"/>
      <c r="S30" s="148"/>
      <c r="T30" s="148"/>
      <c r="U30" s="148"/>
      <c r="V30" s="148"/>
      <c r="W30" s="148"/>
      <c r="X30" s="148"/>
      <c r="Y30" s="149"/>
      <c r="Z30" s="145"/>
      <c r="AA30" s="109"/>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row>
    <row r="31" spans="1:141" x14ac:dyDescent="0.25">
      <c r="C31" s="78"/>
      <c r="D31" s="85"/>
      <c r="E31" s="78"/>
      <c r="K31" s="146"/>
      <c r="L31" s="56"/>
      <c r="M31" s="204">
        <v>10</v>
      </c>
      <c r="N31" s="626">
        <v>10456</v>
      </c>
      <c r="O31" s="140"/>
      <c r="P31" s="140"/>
      <c r="Q31" s="140"/>
      <c r="R31" s="111"/>
      <c r="S31" s="148"/>
      <c r="T31" s="148"/>
      <c r="U31" s="148"/>
      <c r="V31" s="148"/>
      <c r="W31" s="148"/>
      <c r="X31" s="148"/>
      <c r="Y31" s="149"/>
      <c r="Z31" s="145"/>
      <c r="AA31" s="80"/>
    </row>
    <row r="32" spans="1:141" x14ac:dyDescent="0.25">
      <c r="B32" s="81"/>
      <c r="C32" s="78"/>
      <c r="D32" s="78"/>
      <c r="E32" s="78"/>
      <c r="F32" s="110"/>
      <c r="K32" s="146"/>
      <c r="L32" s="56"/>
      <c r="M32" s="204">
        <v>11</v>
      </c>
      <c r="N32" s="626">
        <v>11221</v>
      </c>
      <c r="O32" s="151"/>
      <c r="P32" s="151"/>
      <c r="Q32" s="151"/>
      <c r="R32" s="111"/>
      <c r="S32" s="148"/>
      <c r="T32" s="148"/>
      <c r="U32" s="148"/>
      <c r="V32" s="148"/>
      <c r="W32" s="148"/>
      <c r="X32" s="148"/>
      <c r="Y32" s="149"/>
      <c r="Z32" s="145"/>
      <c r="AA32" s="80"/>
    </row>
    <row r="33" spans="2:27" x14ac:dyDescent="0.25">
      <c r="B33" s="81"/>
      <c r="F33" s="110"/>
      <c r="K33" s="146"/>
      <c r="L33" s="56"/>
      <c r="M33" s="204">
        <v>12</v>
      </c>
      <c r="N33" s="626">
        <v>12548</v>
      </c>
      <c r="O33" s="140"/>
      <c r="P33" s="140"/>
      <c r="Q33" s="140"/>
      <c r="R33" s="111"/>
      <c r="S33" s="148"/>
      <c r="T33" s="148"/>
      <c r="U33" s="148"/>
      <c r="V33" s="148"/>
      <c r="W33" s="148"/>
      <c r="X33" s="148"/>
      <c r="Y33" s="149"/>
      <c r="Z33" s="145"/>
      <c r="AA33" s="80"/>
    </row>
    <row r="34" spans="2:27" x14ac:dyDescent="0.25">
      <c r="B34" s="81"/>
      <c r="F34" s="110"/>
      <c r="K34" s="146"/>
      <c r="L34" s="56"/>
      <c r="M34" s="204">
        <v>13</v>
      </c>
      <c r="N34" s="626">
        <v>13594</v>
      </c>
      <c r="O34" s="140"/>
      <c r="P34" s="145">
        <f>SUM(O15,N34)</f>
        <v>14552</v>
      </c>
      <c r="Q34" s="140"/>
      <c r="R34" s="111"/>
      <c r="S34" s="148"/>
      <c r="T34" s="148"/>
      <c r="U34" s="148"/>
      <c r="V34" s="148"/>
      <c r="W34" s="148"/>
      <c r="X34" s="148"/>
      <c r="Y34" s="149"/>
      <c r="Z34" s="145"/>
      <c r="AA34" s="80"/>
    </row>
    <row r="35" spans="2:27" x14ac:dyDescent="0.25">
      <c r="B35" s="81"/>
      <c r="F35" s="110"/>
      <c r="K35" s="146"/>
      <c r="L35" s="56"/>
      <c r="M35" s="204">
        <v>14</v>
      </c>
      <c r="N35" s="627">
        <v>14639</v>
      </c>
      <c r="O35" s="152"/>
      <c r="P35" s="627">
        <f>SUM(O15,N35)</f>
        <v>15597</v>
      </c>
      <c r="Q35" s="152"/>
      <c r="R35" s="111"/>
      <c r="S35" s="148"/>
      <c r="T35" s="148"/>
      <c r="U35" s="148"/>
      <c r="V35" s="148"/>
      <c r="W35" s="148"/>
      <c r="X35" s="148"/>
      <c r="Y35" s="149"/>
      <c r="Z35" s="145"/>
      <c r="AA35" s="80"/>
    </row>
    <row r="36" spans="2:27" x14ac:dyDescent="0.25">
      <c r="B36" s="81"/>
      <c r="F36" s="110"/>
      <c r="K36" s="110"/>
      <c r="L36" s="110"/>
      <c r="M36" s="204">
        <v>15</v>
      </c>
      <c r="N36" s="145">
        <v>15685</v>
      </c>
      <c r="O36" s="158"/>
      <c r="P36" s="145">
        <f>SUM(O15,N36)</f>
        <v>16643</v>
      </c>
      <c r="Q36" s="110"/>
      <c r="R36" s="110"/>
      <c r="S36" s="110"/>
      <c r="T36" s="110"/>
      <c r="U36" s="110"/>
      <c r="V36" s="110"/>
      <c r="W36" s="110"/>
      <c r="X36" s="110"/>
      <c r="Y36" s="110"/>
      <c r="Z36" s="110"/>
    </row>
    <row r="37" spans="2:27" x14ac:dyDescent="0.25">
      <c r="B37" s="81"/>
      <c r="F37" s="110"/>
      <c r="K37" s="110"/>
      <c r="L37" s="110"/>
      <c r="M37" s="110"/>
      <c r="N37" s="110"/>
      <c r="O37" s="110"/>
      <c r="P37" s="110"/>
      <c r="Q37" s="110"/>
      <c r="R37" s="110"/>
      <c r="S37" s="110"/>
      <c r="T37" s="110"/>
      <c r="U37" s="110"/>
      <c r="V37" s="110"/>
      <c r="W37" s="110"/>
      <c r="X37" s="110"/>
      <c r="Y37" s="110"/>
      <c r="Z37" s="110"/>
    </row>
    <row r="38" spans="2:27" x14ac:dyDescent="0.25">
      <c r="B38" s="81"/>
      <c r="F38" s="110"/>
      <c r="K38" s="110"/>
      <c r="L38" s="110"/>
      <c r="M38" s="110"/>
      <c r="N38" s="110"/>
      <c r="O38" s="110"/>
      <c r="P38" s="110"/>
      <c r="Q38" s="110"/>
      <c r="R38" s="110"/>
      <c r="S38" s="110"/>
      <c r="T38" s="110"/>
      <c r="U38" s="110"/>
      <c r="V38" s="110"/>
      <c r="W38" s="110"/>
      <c r="X38" s="110"/>
      <c r="Y38" s="110"/>
      <c r="Z38" s="110"/>
    </row>
    <row r="39" spans="2:27" x14ac:dyDescent="0.25">
      <c r="B39" s="81"/>
      <c r="K39" s="110"/>
      <c r="L39" s="110"/>
      <c r="M39" s="110"/>
      <c r="N39" s="110"/>
      <c r="O39" s="110"/>
      <c r="P39" s="110"/>
      <c r="Q39" s="110"/>
      <c r="R39" s="110"/>
      <c r="S39" s="110"/>
      <c r="T39" s="110"/>
      <c r="U39" s="110"/>
      <c r="V39" s="110"/>
      <c r="W39" s="110"/>
      <c r="X39" s="110"/>
      <c r="Y39" s="110"/>
      <c r="Z39" s="110"/>
    </row>
    <row r="40" spans="2:27" x14ac:dyDescent="0.25">
      <c r="B40" s="81"/>
      <c r="K40" s="110"/>
      <c r="L40" s="110"/>
      <c r="M40" s="110"/>
      <c r="N40" s="110"/>
      <c r="O40" s="110"/>
      <c r="P40" s="110"/>
      <c r="Q40" s="110"/>
      <c r="R40" s="110"/>
      <c r="S40" s="110"/>
      <c r="T40" s="110"/>
      <c r="U40" s="110"/>
      <c r="V40" s="110"/>
      <c r="W40" s="110"/>
      <c r="X40" s="110"/>
      <c r="Y40" s="110"/>
      <c r="Z40" s="110"/>
    </row>
    <row r="41" spans="2:27" x14ac:dyDescent="0.25">
      <c r="B41" s="81"/>
      <c r="K41" s="110"/>
      <c r="L41" s="110"/>
      <c r="M41" s="110"/>
      <c r="N41" s="110"/>
      <c r="O41" s="110"/>
      <c r="P41" s="110"/>
      <c r="Q41" s="110"/>
      <c r="R41" s="110"/>
      <c r="S41" s="110"/>
      <c r="T41" s="110"/>
      <c r="U41" s="110"/>
      <c r="V41" s="110"/>
      <c r="W41" s="110"/>
      <c r="X41" s="110"/>
      <c r="Y41" s="110"/>
      <c r="Z41" s="110"/>
    </row>
    <row r="42" spans="2:27" x14ac:dyDescent="0.25">
      <c r="B42" s="81"/>
    </row>
    <row r="43" spans="2:27" x14ac:dyDescent="0.25">
      <c r="B43" s="81"/>
    </row>
    <row r="44" spans="2:27" x14ac:dyDescent="0.25">
      <c r="B44" s="81"/>
    </row>
    <row r="45" spans="2:27" x14ac:dyDescent="0.25">
      <c r="B45" s="81"/>
    </row>
    <row r="46" spans="2:27" x14ac:dyDescent="0.25">
      <c r="B46" s="81"/>
    </row>
    <row r="47" spans="2:27" x14ac:dyDescent="0.25">
      <c r="B47" s="81"/>
    </row>
    <row r="48" spans="2:27" x14ac:dyDescent="0.25">
      <c r="B48" s="81"/>
    </row>
    <row r="49" spans="2:2" x14ac:dyDescent="0.25">
      <c r="B49" s="81"/>
    </row>
    <row r="50" spans="2:2" x14ac:dyDescent="0.25">
      <c r="B50" s="81"/>
    </row>
    <row r="51" spans="2:2" x14ac:dyDescent="0.25">
      <c r="B51" s="81"/>
    </row>
    <row r="52" spans="2:2" x14ac:dyDescent="0.25">
      <c r="B52" s="81"/>
    </row>
    <row r="53" spans="2:2" x14ac:dyDescent="0.25">
      <c r="B53" s="81"/>
    </row>
    <row r="54" spans="2:2" x14ac:dyDescent="0.25">
      <c r="B54" s="81"/>
    </row>
    <row r="55" spans="2:2" x14ac:dyDescent="0.25">
      <c r="B55" s="81"/>
    </row>
    <row r="56" spans="2:2" x14ac:dyDescent="0.25">
      <c r="B56" s="81"/>
    </row>
    <row r="57" spans="2:2" x14ac:dyDescent="0.25">
      <c r="B57" s="81"/>
    </row>
    <row r="58" spans="2:2" x14ac:dyDescent="0.25">
      <c r="B58" s="81"/>
    </row>
    <row r="59" spans="2:2" x14ac:dyDescent="0.25">
      <c r="B59" s="81"/>
    </row>
    <row r="60" spans="2:2" x14ac:dyDescent="0.25">
      <c r="B60" s="81"/>
    </row>
    <row r="61" spans="2:2" x14ac:dyDescent="0.25">
      <c r="B61" s="81"/>
    </row>
    <row r="62" spans="2:2" x14ac:dyDescent="0.25">
      <c r="B62" s="81"/>
    </row>
    <row r="63" spans="2:2" x14ac:dyDescent="0.25">
      <c r="B63" s="81"/>
    </row>
    <row r="64" spans="2:2" x14ac:dyDescent="0.25">
      <c r="B64" s="81"/>
    </row>
    <row r="65" spans="2:2" x14ac:dyDescent="0.25">
      <c r="B65" s="81"/>
    </row>
    <row r="66" spans="2:2" x14ac:dyDescent="0.25">
      <c r="B66" s="81"/>
    </row>
    <row r="67" spans="2:2" x14ac:dyDescent="0.25">
      <c r="B67" s="81"/>
    </row>
    <row r="68" spans="2:2" x14ac:dyDescent="0.25">
      <c r="B68" s="81"/>
    </row>
    <row r="69" spans="2:2" x14ac:dyDescent="0.25">
      <c r="B69" s="81"/>
    </row>
    <row r="70" spans="2:2" x14ac:dyDescent="0.25">
      <c r="B70" s="81"/>
    </row>
    <row r="71" spans="2:2" x14ac:dyDescent="0.25">
      <c r="B71" s="81"/>
    </row>
    <row r="72" spans="2:2" x14ac:dyDescent="0.25">
      <c r="B72" s="81"/>
    </row>
    <row r="73" spans="2:2" x14ac:dyDescent="0.25">
      <c r="B73" s="81"/>
    </row>
    <row r="74" spans="2:2" x14ac:dyDescent="0.25">
      <c r="B74" s="81"/>
    </row>
    <row r="75" spans="2:2" x14ac:dyDescent="0.25">
      <c r="B75" s="81"/>
    </row>
    <row r="76" spans="2:2" x14ac:dyDescent="0.25">
      <c r="B76" s="81"/>
    </row>
    <row r="77" spans="2:2" x14ac:dyDescent="0.25">
      <c r="B77" s="81"/>
    </row>
    <row r="78" spans="2:2" x14ac:dyDescent="0.25">
      <c r="B78" s="81"/>
    </row>
    <row r="79" spans="2:2" x14ac:dyDescent="0.25">
      <c r="B79" s="81"/>
    </row>
    <row r="80" spans="2:2" x14ac:dyDescent="0.25">
      <c r="B80" s="81"/>
    </row>
    <row r="81" spans="2:2" x14ac:dyDescent="0.25">
      <c r="B81" s="81"/>
    </row>
    <row r="82" spans="2:2" x14ac:dyDescent="0.25">
      <c r="B82" s="81"/>
    </row>
    <row r="83" spans="2:2" x14ac:dyDescent="0.25">
      <c r="B83" s="81"/>
    </row>
    <row r="84" spans="2:2" x14ac:dyDescent="0.25">
      <c r="B84" s="81"/>
    </row>
    <row r="85" spans="2:2" x14ac:dyDescent="0.25">
      <c r="B85" s="81"/>
    </row>
    <row r="86" spans="2:2" x14ac:dyDescent="0.25">
      <c r="B86" s="81"/>
    </row>
    <row r="87" spans="2:2" x14ac:dyDescent="0.25">
      <c r="B87" s="81"/>
    </row>
    <row r="88" spans="2:2" x14ac:dyDescent="0.25">
      <c r="B88" s="81"/>
    </row>
    <row r="89" spans="2:2" x14ac:dyDescent="0.25">
      <c r="B89" s="81"/>
    </row>
    <row r="90" spans="2:2" x14ac:dyDescent="0.25">
      <c r="B90" s="81"/>
    </row>
    <row r="91" spans="2:2" x14ac:dyDescent="0.25">
      <c r="B91" s="81"/>
    </row>
    <row r="92" spans="2:2" x14ac:dyDescent="0.25">
      <c r="B92" s="81"/>
    </row>
    <row r="93" spans="2:2" x14ac:dyDescent="0.25">
      <c r="B93" s="81"/>
    </row>
    <row r="94" spans="2:2" x14ac:dyDescent="0.25">
      <c r="B94" s="81"/>
    </row>
    <row r="95" spans="2:2" x14ac:dyDescent="0.25">
      <c r="B95" s="81"/>
    </row>
    <row r="96" spans="2:2" x14ac:dyDescent="0.25">
      <c r="B96" s="81"/>
    </row>
    <row r="97" spans="2:2" x14ac:dyDescent="0.25">
      <c r="B97" s="81"/>
    </row>
    <row r="98" spans="2:2" x14ac:dyDescent="0.25">
      <c r="B98" s="81"/>
    </row>
    <row r="99" spans="2:2" x14ac:dyDescent="0.25">
      <c r="B99" s="81"/>
    </row>
    <row r="100" spans="2:2" x14ac:dyDescent="0.25">
      <c r="B100" s="81"/>
    </row>
    <row r="101" spans="2:2" x14ac:dyDescent="0.25">
      <c r="B101" s="81"/>
    </row>
    <row r="102" spans="2:2" x14ac:dyDescent="0.25">
      <c r="B102" s="81"/>
    </row>
    <row r="103" spans="2:2" x14ac:dyDescent="0.25">
      <c r="B103" s="81"/>
    </row>
    <row r="104" spans="2:2" x14ac:dyDescent="0.25">
      <c r="B104" s="81"/>
    </row>
    <row r="105" spans="2:2" x14ac:dyDescent="0.25">
      <c r="B105" s="81"/>
    </row>
    <row r="106" spans="2:2" x14ac:dyDescent="0.25">
      <c r="B106" s="81"/>
    </row>
    <row r="107" spans="2:2" x14ac:dyDescent="0.25">
      <c r="B107" s="81"/>
    </row>
    <row r="108" spans="2:2" x14ac:dyDescent="0.25">
      <c r="B108" s="81"/>
    </row>
    <row r="109" spans="2:2" x14ac:dyDescent="0.25">
      <c r="B109" s="81"/>
    </row>
    <row r="110" spans="2:2" x14ac:dyDescent="0.25">
      <c r="B110" s="81"/>
    </row>
    <row r="111" spans="2:2" x14ac:dyDescent="0.25">
      <c r="B111" s="81"/>
    </row>
    <row r="112" spans="2:2" x14ac:dyDescent="0.25">
      <c r="B112" s="81"/>
    </row>
    <row r="113" spans="2:2" x14ac:dyDescent="0.25">
      <c r="B113" s="81"/>
    </row>
    <row r="114" spans="2:2" x14ac:dyDescent="0.25">
      <c r="B114" s="81"/>
    </row>
    <row r="115" spans="2:2" x14ac:dyDescent="0.25">
      <c r="B115" s="81"/>
    </row>
    <row r="116" spans="2:2" x14ac:dyDescent="0.25">
      <c r="B116" s="81"/>
    </row>
    <row r="117" spans="2:2" x14ac:dyDescent="0.25">
      <c r="B117" s="81"/>
    </row>
    <row r="118" spans="2:2" x14ac:dyDescent="0.25">
      <c r="B118" s="81"/>
    </row>
    <row r="119" spans="2:2" x14ac:dyDescent="0.25">
      <c r="B119" s="81"/>
    </row>
    <row r="120" spans="2:2" x14ac:dyDescent="0.25">
      <c r="B120" s="81"/>
    </row>
    <row r="121" spans="2:2" x14ac:dyDescent="0.25">
      <c r="B121" s="81"/>
    </row>
    <row r="122" spans="2:2" x14ac:dyDescent="0.25">
      <c r="B122" s="81"/>
    </row>
    <row r="123" spans="2:2" x14ac:dyDescent="0.25">
      <c r="B123" s="81"/>
    </row>
    <row r="124" spans="2:2" x14ac:dyDescent="0.25">
      <c r="B124" s="81"/>
    </row>
    <row r="125" spans="2:2" x14ac:dyDescent="0.25">
      <c r="B125" s="81"/>
    </row>
    <row r="126" spans="2:2" x14ac:dyDescent="0.25">
      <c r="B126" s="81"/>
    </row>
    <row r="127" spans="2:2" x14ac:dyDescent="0.25">
      <c r="B127" s="81"/>
    </row>
    <row r="128" spans="2:2" x14ac:dyDescent="0.25">
      <c r="B128" s="81"/>
    </row>
    <row r="129" spans="2:2" x14ac:dyDescent="0.25">
      <c r="B129" s="81"/>
    </row>
    <row r="130" spans="2:2" x14ac:dyDescent="0.25">
      <c r="B130" s="81"/>
    </row>
    <row r="131" spans="2:2" x14ac:dyDescent="0.25">
      <c r="B131" s="81"/>
    </row>
    <row r="132" spans="2:2" x14ac:dyDescent="0.25">
      <c r="B132" s="81"/>
    </row>
    <row r="133" spans="2:2" x14ac:dyDescent="0.25">
      <c r="B133" s="81"/>
    </row>
    <row r="134" spans="2:2" x14ac:dyDescent="0.25">
      <c r="B134" s="81"/>
    </row>
    <row r="135" spans="2:2" x14ac:dyDescent="0.25">
      <c r="B135" s="81"/>
    </row>
    <row r="136" spans="2:2" x14ac:dyDescent="0.25">
      <c r="B136" s="81"/>
    </row>
    <row r="137" spans="2:2" x14ac:dyDescent="0.25">
      <c r="B137" s="81"/>
    </row>
    <row r="138" spans="2:2" x14ac:dyDescent="0.25">
      <c r="B138" s="81"/>
    </row>
    <row r="139" spans="2:2" x14ac:dyDescent="0.25">
      <c r="B139" s="81"/>
    </row>
    <row r="140" spans="2:2" x14ac:dyDescent="0.25">
      <c r="B140" s="81"/>
    </row>
    <row r="141" spans="2:2" x14ac:dyDescent="0.25">
      <c r="B141" s="81"/>
    </row>
    <row r="142" spans="2:2" x14ac:dyDescent="0.25">
      <c r="B142" s="81"/>
    </row>
    <row r="143" spans="2:2" x14ac:dyDescent="0.25">
      <c r="B143" s="81"/>
    </row>
    <row r="144" spans="2:2" x14ac:dyDescent="0.25">
      <c r="B144" s="81"/>
    </row>
    <row r="145" spans="2:2" x14ac:dyDescent="0.25">
      <c r="B145" s="81"/>
    </row>
    <row r="146" spans="2:2" x14ac:dyDescent="0.25">
      <c r="B146" s="81"/>
    </row>
    <row r="147" spans="2:2" x14ac:dyDescent="0.25">
      <c r="B147" s="81"/>
    </row>
    <row r="148" spans="2:2" x14ac:dyDescent="0.25">
      <c r="B148" s="81"/>
    </row>
    <row r="149" spans="2:2" x14ac:dyDescent="0.25">
      <c r="B149" s="81"/>
    </row>
    <row r="150" spans="2:2" x14ac:dyDescent="0.25">
      <c r="B150" s="81"/>
    </row>
    <row r="151" spans="2:2" x14ac:dyDescent="0.25">
      <c r="B151" s="81"/>
    </row>
    <row r="152" spans="2:2" x14ac:dyDescent="0.25">
      <c r="B152" s="81"/>
    </row>
    <row r="153" spans="2:2" x14ac:dyDescent="0.25">
      <c r="B153" s="81"/>
    </row>
    <row r="154" spans="2:2" x14ac:dyDescent="0.25">
      <c r="B154" s="81"/>
    </row>
    <row r="155" spans="2:2" x14ac:dyDescent="0.25">
      <c r="B155" s="81"/>
    </row>
    <row r="156" spans="2:2" x14ac:dyDescent="0.25">
      <c r="B156" s="81"/>
    </row>
    <row r="157" spans="2:2" x14ac:dyDescent="0.25">
      <c r="B157" s="81"/>
    </row>
    <row r="158" spans="2:2" x14ac:dyDescent="0.25">
      <c r="B158" s="81"/>
    </row>
    <row r="159" spans="2:2" x14ac:dyDescent="0.25">
      <c r="B159" s="81"/>
    </row>
    <row r="160" spans="2:2" x14ac:dyDescent="0.25">
      <c r="B160" s="81"/>
    </row>
    <row r="161" spans="2:2" x14ac:dyDescent="0.25">
      <c r="B161" s="81"/>
    </row>
    <row r="162" spans="2:2" x14ac:dyDescent="0.25">
      <c r="B162" s="81"/>
    </row>
    <row r="163" spans="2:2" x14ac:dyDescent="0.25">
      <c r="B163" s="81"/>
    </row>
    <row r="164" spans="2:2" x14ac:dyDescent="0.25">
      <c r="B164" s="81"/>
    </row>
    <row r="165" spans="2:2" x14ac:dyDescent="0.25">
      <c r="B165" s="81"/>
    </row>
    <row r="166" spans="2:2" x14ac:dyDescent="0.25">
      <c r="B166" s="81"/>
    </row>
    <row r="167" spans="2:2" x14ac:dyDescent="0.25">
      <c r="B167" s="81"/>
    </row>
    <row r="168" spans="2:2" x14ac:dyDescent="0.25">
      <c r="B168" s="81"/>
    </row>
    <row r="169" spans="2:2" x14ac:dyDescent="0.25">
      <c r="B169" s="81"/>
    </row>
    <row r="170" spans="2:2" x14ac:dyDescent="0.25">
      <c r="B170" s="81"/>
    </row>
    <row r="171" spans="2:2" x14ac:dyDescent="0.25">
      <c r="B171" s="81"/>
    </row>
    <row r="172" spans="2:2" x14ac:dyDescent="0.25">
      <c r="B172" s="81"/>
    </row>
    <row r="173" spans="2:2" x14ac:dyDescent="0.25">
      <c r="B173" s="81"/>
    </row>
    <row r="174" spans="2:2" x14ac:dyDescent="0.25">
      <c r="B174" s="81"/>
    </row>
    <row r="175" spans="2:2" x14ac:dyDescent="0.25">
      <c r="B175" s="81"/>
    </row>
    <row r="176" spans="2:2" x14ac:dyDescent="0.25">
      <c r="B176" s="81"/>
    </row>
    <row r="177" spans="2:2" x14ac:dyDescent="0.25">
      <c r="B177" s="81"/>
    </row>
    <row r="178" spans="2:2" x14ac:dyDescent="0.25">
      <c r="B178" s="81"/>
    </row>
    <row r="179" spans="2:2" x14ac:dyDescent="0.25">
      <c r="B179" s="81"/>
    </row>
    <row r="180" spans="2:2" x14ac:dyDescent="0.25">
      <c r="B180" s="81"/>
    </row>
    <row r="181" spans="2:2" x14ac:dyDescent="0.25">
      <c r="B181" s="81"/>
    </row>
    <row r="182" spans="2:2" x14ac:dyDescent="0.25">
      <c r="B182" s="81"/>
    </row>
    <row r="183" spans="2:2" x14ac:dyDescent="0.25">
      <c r="B183" s="81"/>
    </row>
    <row r="184" spans="2:2" x14ac:dyDescent="0.25">
      <c r="B184" s="81"/>
    </row>
    <row r="185" spans="2:2" x14ac:dyDescent="0.25">
      <c r="B185" s="81"/>
    </row>
    <row r="186" spans="2:2" x14ac:dyDescent="0.25">
      <c r="B186" s="81"/>
    </row>
    <row r="187" spans="2:2" x14ac:dyDescent="0.25">
      <c r="B187" s="81"/>
    </row>
    <row r="188" spans="2:2" x14ac:dyDescent="0.25">
      <c r="B188" s="81"/>
    </row>
    <row r="189" spans="2:2" x14ac:dyDescent="0.25">
      <c r="B189" s="81"/>
    </row>
    <row r="190" spans="2:2" x14ac:dyDescent="0.25">
      <c r="B190" s="81"/>
    </row>
    <row r="191" spans="2:2" x14ac:dyDescent="0.25">
      <c r="B191" s="81"/>
    </row>
    <row r="192" spans="2:2" x14ac:dyDescent="0.25">
      <c r="B192" s="81"/>
    </row>
    <row r="193" spans="2:2" x14ac:dyDescent="0.25">
      <c r="B193" s="81"/>
    </row>
    <row r="194" spans="2:2" x14ac:dyDescent="0.25">
      <c r="B194" s="81"/>
    </row>
    <row r="195" spans="2:2" x14ac:dyDescent="0.25">
      <c r="B195" s="81"/>
    </row>
    <row r="196" spans="2:2" x14ac:dyDescent="0.25">
      <c r="B196" s="81"/>
    </row>
    <row r="197" spans="2:2" x14ac:dyDescent="0.25">
      <c r="B197" s="81"/>
    </row>
    <row r="198" spans="2:2" x14ac:dyDescent="0.25">
      <c r="B198" s="81"/>
    </row>
    <row r="199" spans="2:2" x14ac:dyDescent="0.25">
      <c r="B199" s="81"/>
    </row>
    <row r="200" spans="2:2" x14ac:dyDescent="0.25">
      <c r="B200" s="81"/>
    </row>
    <row r="201" spans="2:2" x14ac:dyDescent="0.25">
      <c r="B201" s="81"/>
    </row>
    <row r="202" spans="2:2" x14ac:dyDescent="0.25">
      <c r="B202" s="81"/>
    </row>
    <row r="203" spans="2:2" x14ac:dyDescent="0.25">
      <c r="B203" s="81"/>
    </row>
    <row r="204" spans="2:2" x14ac:dyDescent="0.25">
      <c r="B204" s="81"/>
    </row>
    <row r="205" spans="2:2" x14ac:dyDescent="0.25">
      <c r="B205" s="81"/>
    </row>
    <row r="206" spans="2:2" x14ac:dyDescent="0.25">
      <c r="B206" s="81"/>
    </row>
    <row r="207" spans="2:2" x14ac:dyDescent="0.25">
      <c r="B207" s="81"/>
    </row>
    <row r="208" spans="2:2" x14ac:dyDescent="0.25">
      <c r="B208" s="81"/>
    </row>
    <row r="209" spans="2:2" x14ac:dyDescent="0.25">
      <c r="B209" s="81"/>
    </row>
    <row r="210" spans="2:2" x14ac:dyDescent="0.25">
      <c r="B210" s="81"/>
    </row>
    <row r="211" spans="2:2" x14ac:dyDescent="0.25">
      <c r="B211" s="81"/>
    </row>
    <row r="212" spans="2:2" x14ac:dyDescent="0.25">
      <c r="B212" s="81"/>
    </row>
    <row r="213" spans="2:2" x14ac:dyDescent="0.25">
      <c r="B213" s="81"/>
    </row>
    <row r="214" spans="2:2" x14ac:dyDescent="0.25">
      <c r="B214" s="81"/>
    </row>
    <row r="215" spans="2:2" x14ac:dyDescent="0.25">
      <c r="B215" s="81"/>
    </row>
    <row r="216" spans="2:2" x14ac:dyDescent="0.25">
      <c r="B216" s="81"/>
    </row>
    <row r="217" spans="2:2" x14ac:dyDescent="0.25">
      <c r="B217" s="81"/>
    </row>
    <row r="218" spans="2:2" x14ac:dyDescent="0.25">
      <c r="B218" s="81"/>
    </row>
    <row r="219" spans="2:2" x14ac:dyDescent="0.25">
      <c r="B219" s="81"/>
    </row>
    <row r="220" spans="2:2" x14ac:dyDescent="0.25">
      <c r="B220" s="81"/>
    </row>
    <row r="221" spans="2:2" x14ac:dyDescent="0.25">
      <c r="B221" s="81"/>
    </row>
    <row r="222" spans="2:2" x14ac:dyDescent="0.25">
      <c r="B222" s="81"/>
    </row>
    <row r="223" spans="2:2" x14ac:dyDescent="0.25">
      <c r="B223" s="81"/>
    </row>
    <row r="224" spans="2:2" x14ac:dyDescent="0.25">
      <c r="B224" s="81"/>
    </row>
    <row r="225" spans="1:5" x14ac:dyDescent="0.25">
      <c r="B225" s="81"/>
    </row>
    <row r="226" spans="1:5" x14ac:dyDescent="0.25">
      <c r="B226" s="81"/>
    </row>
    <row r="227" spans="1:5" x14ac:dyDescent="0.25">
      <c r="A227" s="79"/>
      <c r="B227" s="82"/>
    </row>
    <row r="228" spans="1:5" x14ac:dyDescent="0.25">
      <c r="A228" s="79"/>
      <c r="B228" s="82"/>
    </row>
    <row r="229" spans="1:5" x14ac:dyDescent="0.25">
      <c r="A229" s="79"/>
      <c r="B229" s="82"/>
    </row>
    <row r="230" spans="1:5" x14ac:dyDescent="0.25">
      <c r="A230" s="79"/>
      <c r="B230" s="82"/>
      <c r="C230" s="79"/>
    </row>
    <row r="231" spans="1:5" x14ac:dyDescent="0.25">
      <c r="A231" s="79"/>
      <c r="B231" s="82"/>
      <c r="C231" s="79"/>
    </row>
    <row r="232" spans="1:5" x14ac:dyDescent="0.25">
      <c r="A232" s="79"/>
      <c r="B232" s="82"/>
      <c r="C232" s="79"/>
      <c r="D232" s="79"/>
      <c r="E232" s="79"/>
    </row>
    <row r="233" spans="1:5" x14ac:dyDescent="0.25">
      <c r="A233" s="79"/>
      <c r="B233" s="82"/>
      <c r="C233" s="79"/>
      <c r="D233" s="79"/>
      <c r="E233" s="79"/>
    </row>
    <row r="234" spans="1:5" x14ac:dyDescent="0.25">
      <c r="A234" s="79"/>
      <c r="B234" s="82"/>
      <c r="C234" s="79"/>
      <c r="D234" s="79"/>
      <c r="E234" s="79"/>
    </row>
    <row r="235" spans="1:5" x14ac:dyDescent="0.25">
      <c r="C235" s="79"/>
      <c r="D235" s="79"/>
      <c r="E235" s="79"/>
    </row>
    <row r="236" spans="1:5" x14ac:dyDescent="0.25">
      <c r="C236" s="79"/>
      <c r="D236" s="79"/>
      <c r="E236" s="79"/>
    </row>
    <row r="237" spans="1:5" x14ac:dyDescent="0.25">
      <c r="C237" s="79"/>
      <c r="D237" s="79"/>
      <c r="E237" s="79"/>
    </row>
    <row r="1048576" spans="9:45" x14ac:dyDescent="0.25">
      <c r="I1048576" s="79"/>
      <c r="J1048576" s="79"/>
      <c r="K1048576" s="79"/>
      <c r="L1048576" s="79"/>
      <c r="M1048576" s="79"/>
      <c r="N1048576" s="79"/>
      <c r="O1048576" s="79"/>
      <c r="P1048576" s="79"/>
      <c r="Q1048576" s="79"/>
      <c r="R1048576" s="79"/>
      <c r="S1048576" s="79"/>
      <c r="T1048576" s="79"/>
      <c r="U1048576" s="79"/>
      <c r="V1048576" s="79"/>
      <c r="W1048576" s="79"/>
      <c r="X1048576" s="79"/>
      <c r="Y1048576" s="79"/>
      <c r="Z1048576" s="79"/>
      <c r="AA1048576" s="79"/>
      <c r="AD1048576" s="79"/>
      <c r="AE1048576" s="79"/>
      <c r="AF1048576" s="79"/>
      <c r="AG1048576" s="79"/>
      <c r="AH1048576" s="79"/>
      <c r="AI1048576" s="79"/>
      <c r="AJ1048576" s="79"/>
      <c r="AK1048576" s="79"/>
      <c r="AL1048576" s="79"/>
      <c r="AM1048576" s="79"/>
      <c r="AN1048576" s="79"/>
      <c r="AO1048576" s="79"/>
      <c r="AP1048576" s="79"/>
      <c r="AQ1048576" s="79"/>
      <c r="AR1048576" s="79"/>
      <c r="AS1048576" s="79"/>
    </row>
  </sheetData>
  <sheetProtection selectLockedCells="1"/>
  <customSheetViews>
    <customSheetView guid="{45231D30-7B44-4C70-A3D1-9AF2C30142B4}" scale="75" showGridLines="0" hiddenColumns="1">
      <selection activeCell="B5" sqref="B5"/>
      <colBreaks count="1" manualBreakCount="1">
        <brk id="5" max="1048575" man="1"/>
      </colBreaks>
      <pageMargins left="0.7" right="0.7" top="0.75" bottom="0.75" header="0.3" footer="0.3"/>
      <pageSetup scale="80" orientation="portrait" horizontalDpi="1200" verticalDpi="1200" r:id="rId1"/>
    </customSheetView>
  </customSheetViews>
  <mergeCells count="12">
    <mergeCell ref="L20:Q20"/>
    <mergeCell ref="R20:X20"/>
    <mergeCell ref="A1:E1"/>
    <mergeCell ref="A2:E2"/>
    <mergeCell ref="G11:G12"/>
    <mergeCell ref="H11:H12"/>
    <mergeCell ref="I11:J12"/>
    <mergeCell ref="A18:E18"/>
    <mergeCell ref="I13:J13"/>
    <mergeCell ref="I14:J14"/>
    <mergeCell ref="A8:B8"/>
    <mergeCell ref="G15:J15"/>
  </mergeCells>
  <pageMargins left="0.7" right="0.7" top="0.75" bottom="0.75" header="0.3" footer="0.3"/>
  <pageSetup scale="80" orientation="portrait" horizontalDpi="1200" verticalDpi="1200" r:id="rId2"/>
  <colBreaks count="1" manualBreakCount="1">
    <brk id="5"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1048576"/>
  <sheetViews>
    <sheetView showGridLines="0" zoomScale="60" zoomScaleNormal="60" workbookViewId="0">
      <selection activeCell="A18" sqref="A18:E18"/>
    </sheetView>
  </sheetViews>
  <sheetFormatPr defaultColWidth="9.140625" defaultRowHeight="15" x14ac:dyDescent="0.25"/>
  <cols>
    <col min="1" max="1" width="31.85546875" style="154" customWidth="1"/>
    <col min="2" max="2" width="26.140625" style="154" customWidth="1"/>
    <col min="3" max="3" width="16.28515625" style="154" customWidth="1"/>
    <col min="4" max="4" width="17.85546875" style="154" customWidth="1"/>
    <col min="5" max="5" width="21.28515625" style="154" customWidth="1"/>
    <col min="6" max="6" width="17" style="154" customWidth="1"/>
    <col min="7" max="7" width="35.42578125" style="154" customWidth="1"/>
    <col min="8" max="8" width="14.85546875" style="154" customWidth="1"/>
    <col min="9" max="9" width="10.85546875" style="154" customWidth="1"/>
    <col min="10" max="10" width="16.85546875" style="154" customWidth="1"/>
    <col min="11" max="11" width="9.140625" style="154" customWidth="1"/>
    <col min="12" max="12" width="5.85546875" style="154" hidden="1" customWidth="1"/>
    <col min="13" max="13" width="9.42578125" style="154" hidden="1" customWidth="1"/>
    <col min="14" max="14" width="17" style="154" hidden="1" customWidth="1"/>
    <col min="15" max="15" width="16.42578125" style="154" hidden="1" customWidth="1"/>
    <col min="16" max="16" width="18.7109375" style="154" hidden="1" customWidth="1"/>
    <col min="17" max="17" width="19.140625" style="154" hidden="1" customWidth="1"/>
    <col min="18" max="18" width="19" style="154" hidden="1" customWidth="1"/>
    <col min="19" max="19" width="5" style="154" hidden="1" customWidth="1"/>
    <col min="20" max="20" width="20.42578125" style="154" hidden="1" customWidth="1"/>
    <col min="21" max="21" width="12.42578125" style="154" hidden="1" customWidth="1"/>
    <col min="22" max="22" width="13" style="154" hidden="1" customWidth="1"/>
    <col min="23" max="23" width="13.7109375" style="154" hidden="1" customWidth="1"/>
    <col min="24" max="24" width="11.85546875" style="154" hidden="1" customWidth="1"/>
    <col min="25" max="25" width="12.5703125" style="154" hidden="1" customWidth="1"/>
    <col min="26" max="26" width="5.5703125" style="154" hidden="1" customWidth="1"/>
    <col min="27" max="27" width="19.28515625" style="154" hidden="1" customWidth="1"/>
    <col min="28" max="29" width="9.85546875" style="154" hidden="1" customWidth="1"/>
    <col min="30" max="30" width="11.140625" style="154" hidden="1" customWidth="1"/>
    <col min="31" max="31" width="9.140625" style="154" hidden="1" customWidth="1"/>
    <col min="32" max="32" width="23.7109375" style="154" hidden="1" customWidth="1"/>
    <col min="33" max="34" width="9.85546875" style="154" hidden="1" customWidth="1"/>
    <col min="35" max="35" width="11.5703125" style="154" hidden="1" customWidth="1"/>
    <col min="36" max="36" width="9.140625" style="154" hidden="1" customWidth="1"/>
    <col min="37" max="37" width="24.5703125" style="154" hidden="1" customWidth="1"/>
    <col min="38" max="42" width="9.140625" style="154" hidden="1" customWidth="1"/>
    <col min="43" max="43" width="12.140625" style="154" hidden="1" customWidth="1"/>
    <col min="44" max="44" width="9.140625" style="154" hidden="1" customWidth="1"/>
    <col min="45" max="45" width="31.85546875" style="154" hidden="1" customWidth="1"/>
    <col min="46" max="46" width="9.140625" style="154" hidden="1" customWidth="1"/>
    <col min="47" max="48" width="9.140625" style="154" customWidth="1"/>
    <col min="49" max="16384" width="9.140625" style="154"/>
  </cols>
  <sheetData>
    <row r="1" spans="1:141" ht="23.25" thickBot="1" x14ac:dyDescent="0.3">
      <c r="A1" s="706" t="s">
        <v>324</v>
      </c>
      <c r="B1" s="707"/>
      <c r="C1" s="707"/>
      <c r="D1" s="707"/>
      <c r="E1" s="708"/>
      <c r="G1" s="78"/>
      <c r="H1" s="78"/>
      <c r="I1" s="78"/>
      <c r="J1" s="85"/>
      <c r="K1" s="86"/>
      <c r="L1" s="334"/>
      <c r="M1" s="335"/>
      <c r="N1" s="335"/>
      <c r="O1" s="335"/>
      <c r="P1" s="335"/>
      <c r="Q1" s="335"/>
      <c r="R1" s="335"/>
      <c r="S1" s="335"/>
      <c r="T1" s="335"/>
      <c r="U1" s="335"/>
      <c r="V1" s="335"/>
      <c r="W1" s="335"/>
      <c r="X1" s="335"/>
      <c r="Y1" s="336"/>
      <c r="Z1" s="337"/>
      <c r="AA1" s="338"/>
      <c r="AB1" s="339"/>
      <c r="AC1" s="339"/>
      <c r="AD1" s="339"/>
      <c r="AE1" s="339"/>
      <c r="AF1" s="339"/>
      <c r="AG1" s="339"/>
      <c r="AH1" s="339"/>
      <c r="AI1" s="339"/>
      <c r="AJ1" s="339"/>
      <c r="AK1" s="339"/>
      <c r="AL1" s="339"/>
      <c r="AM1" s="339"/>
      <c r="AN1" s="339"/>
      <c r="AO1" s="339"/>
      <c r="AP1" s="339"/>
      <c r="AQ1" s="339"/>
      <c r="AR1" s="339"/>
      <c r="AS1" s="339"/>
      <c r="AT1" s="340"/>
      <c r="AU1" s="163"/>
      <c r="AV1" s="163"/>
      <c r="AW1" s="163"/>
      <c r="AX1" s="163"/>
      <c r="AY1" s="85"/>
      <c r="AZ1" s="85"/>
      <c r="BA1" s="85"/>
      <c r="BB1" s="85"/>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row>
    <row r="2" spans="1:141" ht="24" thickBot="1" x14ac:dyDescent="0.4">
      <c r="A2" s="679" t="s">
        <v>50</v>
      </c>
      <c r="B2" s="680"/>
      <c r="C2" s="680"/>
      <c r="D2" s="680"/>
      <c r="E2" s="681"/>
      <c r="F2" s="78"/>
      <c r="G2" s="78"/>
      <c r="H2" s="78"/>
      <c r="I2" s="78"/>
      <c r="J2" s="85"/>
      <c r="K2" s="85"/>
      <c r="L2" s="334"/>
      <c r="M2" s="334" t="s">
        <v>199</v>
      </c>
      <c r="N2" s="341" t="s">
        <v>200</v>
      </c>
      <c r="O2" s="341"/>
      <c r="P2" s="341"/>
      <c r="Q2" s="341"/>
      <c r="R2" s="341"/>
      <c r="S2" s="341"/>
      <c r="T2" s="342"/>
      <c r="U2" s="342"/>
      <c r="V2" s="341"/>
      <c r="W2" s="341"/>
      <c r="X2" s="334"/>
      <c r="Y2" s="343"/>
      <c r="Z2" s="337"/>
      <c r="AA2" s="344" t="s">
        <v>201</v>
      </c>
      <c r="AB2" s="345" t="s">
        <v>202</v>
      </c>
      <c r="AC2" s="345">
        <v>4</v>
      </c>
      <c r="AD2" s="346" t="s">
        <v>203</v>
      </c>
      <c r="AE2" s="337"/>
      <c r="AF2" s="347" t="s">
        <v>204</v>
      </c>
      <c r="AG2" s="348" t="s">
        <v>202</v>
      </c>
      <c r="AH2" s="348">
        <v>4</v>
      </c>
      <c r="AI2" s="349" t="s">
        <v>203</v>
      </c>
      <c r="AJ2" s="350"/>
      <c r="AK2" s="351" t="s">
        <v>205</v>
      </c>
      <c r="AL2" s="352" t="s">
        <v>21</v>
      </c>
      <c r="AM2" s="352" t="s">
        <v>22</v>
      </c>
      <c r="AN2" s="352" t="s">
        <v>23</v>
      </c>
      <c r="AO2" s="353" t="s">
        <v>3</v>
      </c>
      <c r="AP2" s="352" t="s">
        <v>206</v>
      </c>
      <c r="AQ2" s="352" t="s">
        <v>5</v>
      </c>
      <c r="AR2" s="354" t="s">
        <v>257</v>
      </c>
      <c r="AS2" s="355"/>
      <c r="AT2" s="356"/>
      <c r="AU2" s="163"/>
      <c r="AV2" s="163"/>
      <c r="AW2" s="163"/>
      <c r="AX2" s="163"/>
      <c r="AY2" s="85"/>
      <c r="AZ2" s="85"/>
      <c r="BA2" s="85"/>
      <c r="BB2" s="85"/>
    </row>
    <row r="3" spans="1:141" ht="24.75" customHeight="1" thickBot="1" x14ac:dyDescent="0.35">
      <c r="A3" s="128" t="s">
        <v>56</v>
      </c>
      <c r="B3" s="129"/>
      <c r="C3" s="129"/>
      <c r="D3" s="129"/>
      <c r="E3" s="131"/>
      <c r="F3" s="78"/>
      <c r="G3" s="78"/>
      <c r="H3" s="78"/>
      <c r="I3" s="78"/>
      <c r="J3" s="85"/>
      <c r="K3" s="85"/>
      <c r="L3" s="334"/>
      <c r="M3" s="220" t="s">
        <v>0</v>
      </c>
      <c r="N3" s="357" t="s">
        <v>208</v>
      </c>
      <c r="O3" s="358" t="s">
        <v>209</v>
      </c>
      <c r="P3" s="359" t="s">
        <v>261</v>
      </c>
      <c r="Q3" s="360" t="s">
        <v>211</v>
      </c>
      <c r="R3" s="361" t="s">
        <v>212</v>
      </c>
      <c r="S3" s="158"/>
      <c r="T3" s="362" t="s">
        <v>2</v>
      </c>
      <c r="U3" s="363" t="s">
        <v>3</v>
      </c>
      <c r="V3" s="364" t="s">
        <v>4</v>
      </c>
      <c r="W3" s="365" t="s">
        <v>5</v>
      </c>
      <c r="X3" s="366"/>
      <c r="Y3" s="158"/>
      <c r="Z3" s="367"/>
      <c r="AA3" s="368" t="s">
        <v>213</v>
      </c>
      <c r="AB3" s="369">
        <v>85</v>
      </c>
      <c r="AC3" s="369">
        <v>85</v>
      </c>
      <c r="AD3" s="370">
        <v>85</v>
      </c>
      <c r="AE3" s="337"/>
      <c r="AF3" s="371" t="s">
        <v>213</v>
      </c>
      <c r="AG3" s="369">
        <v>57</v>
      </c>
      <c r="AH3" s="369">
        <v>57</v>
      </c>
      <c r="AI3" s="370">
        <v>57</v>
      </c>
      <c r="AJ3" s="372"/>
      <c r="AK3" s="373" t="s">
        <v>214</v>
      </c>
      <c r="AL3" s="369">
        <v>4962</v>
      </c>
      <c r="AM3" s="374">
        <f>SUM(AL3)</f>
        <v>4962</v>
      </c>
      <c r="AN3" s="369">
        <v>3384</v>
      </c>
      <c r="AO3" s="375">
        <f>AQ3/12</f>
        <v>1109</v>
      </c>
      <c r="AP3" s="376">
        <f>SUM(AL3,AM3)</f>
        <v>9924</v>
      </c>
      <c r="AQ3" s="376">
        <f>SUM(AL3,AM3,AN3)</f>
        <v>13308</v>
      </c>
      <c r="AR3" s="155"/>
      <c r="AS3" s="377"/>
      <c r="AT3" s="356"/>
      <c r="AU3" s="163"/>
      <c r="AV3" s="163"/>
      <c r="AW3" s="163"/>
      <c r="AX3" s="163"/>
      <c r="AY3" s="85"/>
      <c r="AZ3" s="85"/>
      <c r="BA3" s="85"/>
      <c r="BB3" s="85"/>
    </row>
    <row r="4" spans="1:141" ht="27" customHeight="1" x14ac:dyDescent="0.25">
      <c r="A4" s="133" t="s">
        <v>9</v>
      </c>
      <c r="B4" s="84">
        <v>12</v>
      </c>
      <c r="C4" s="134">
        <f>IF(B4=0,0,IF(B4=1,Q4,IF(B4=2,Q5,IF(B4=3,Q6,IF(B4=4,Q7,IF(B4=5,Q8,IF(B4=6,Q9,IF(B4=7,Q10,IF(B4=8,Q11,IF(B4=9,Q12,IF(B4=10,Q13,IF(B4=11,Q14,IF(B4&gt;=12,Q15)))))))))))))</f>
        <v>6345</v>
      </c>
      <c r="D4" s="135"/>
      <c r="E4" s="136"/>
      <c r="F4" s="78"/>
      <c r="G4" s="78"/>
      <c r="H4" s="78"/>
      <c r="I4" s="78"/>
      <c r="J4" s="85"/>
      <c r="K4" s="85"/>
      <c r="L4" s="334"/>
      <c r="M4" s="204">
        <v>1</v>
      </c>
      <c r="N4" s="378">
        <f>SUM(AB10)</f>
        <v>478</v>
      </c>
      <c r="O4" s="379">
        <f>SUM(AG10)</f>
        <v>436</v>
      </c>
      <c r="P4" s="380">
        <v>3048</v>
      </c>
      <c r="Q4" s="381">
        <f>SUM(N4,P4)</f>
        <v>3526</v>
      </c>
      <c r="R4" s="381">
        <f>SUM(O4,P4)</f>
        <v>3484</v>
      </c>
      <c r="S4" s="382"/>
      <c r="T4" s="383" t="s">
        <v>7</v>
      </c>
      <c r="U4" s="384">
        <v>1246</v>
      </c>
      <c r="V4" s="385">
        <v>10885</v>
      </c>
      <c r="W4" s="386">
        <v>14321</v>
      </c>
      <c r="X4" s="158"/>
      <c r="Y4" s="158"/>
      <c r="Z4" s="367"/>
      <c r="AA4" s="368" t="s">
        <v>215</v>
      </c>
      <c r="AB4" s="369">
        <v>0</v>
      </c>
      <c r="AC4" s="369">
        <v>172</v>
      </c>
      <c r="AD4" s="370">
        <v>172</v>
      </c>
      <c r="AE4" s="337"/>
      <c r="AF4" s="371" t="s">
        <v>215</v>
      </c>
      <c r="AG4" s="369">
        <v>0</v>
      </c>
      <c r="AH4" s="369">
        <v>120</v>
      </c>
      <c r="AI4" s="370">
        <v>120</v>
      </c>
      <c r="AJ4" s="387"/>
      <c r="AK4" s="373" t="s">
        <v>216</v>
      </c>
      <c r="AL4" s="369">
        <v>3224</v>
      </c>
      <c r="AM4" s="374">
        <f>SUM(AL4)</f>
        <v>3224</v>
      </c>
      <c r="AN4" s="369">
        <v>2337</v>
      </c>
      <c r="AO4" s="375">
        <f>AQ4/12</f>
        <v>732.08333333333337</v>
      </c>
      <c r="AP4" s="376">
        <f>SUM(AL4,AM4)</f>
        <v>6448</v>
      </c>
      <c r="AQ4" s="376">
        <f>SUM(AL4,AM4,AN4)</f>
        <v>8785</v>
      </c>
      <c r="AR4" s="163"/>
      <c r="AS4" s="377"/>
      <c r="AT4" s="356"/>
      <c r="AU4" s="163"/>
      <c r="AV4" s="163"/>
      <c r="AW4" s="163"/>
      <c r="AX4" s="163"/>
      <c r="AY4" s="85"/>
      <c r="AZ4" s="85"/>
      <c r="BA4" s="85"/>
      <c r="BB4" s="85"/>
    </row>
    <row r="5" spans="1:141" ht="26.25" customHeight="1" x14ac:dyDescent="0.25">
      <c r="A5" s="95" t="s">
        <v>12</v>
      </c>
      <c r="B5" s="83">
        <v>12</v>
      </c>
      <c r="C5" s="130">
        <f>IF(B5=0,0,IF(B5=1,Q4,IF(B5=2,Q5,IF(B5=3,Q6,IF(B5=4,Q7,IF(B5=5,Q8,IF(B5=6,Q9,IF(B5=7,Q10,IF(B5=8,Q11,IF(B5=9,Q12,IF(B5=10,Q13,IF(B5=11,Q14,IF(B5&gt;=12,Q15)))))))))))))</f>
        <v>6345</v>
      </c>
      <c r="D5" s="88"/>
      <c r="E5" s="37"/>
      <c r="F5" s="78"/>
      <c r="G5" s="78"/>
      <c r="H5" s="78"/>
      <c r="I5" s="78"/>
      <c r="J5" s="85"/>
      <c r="K5" s="85"/>
      <c r="L5" s="334"/>
      <c r="M5" s="204">
        <v>2</v>
      </c>
      <c r="N5" s="388">
        <f>SUM(AB10)</f>
        <v>478</v>
      </c>
      <c r="O5" s="389">
        <f>SUM(AG10)</f>
        <v>436</v>
      </c>
      <c r="P5" s="381">
        <f>SUM(P4)</f>
        <v>3048</v>
      </c>
      <c r="Q5" s="381">
        <f t="shared" ref="Q5:Q15" si="0">SUM(N5,P5)</f>
        <v>3526</v>
      </c>
      <c r="R5" s="381">
        <f t="shared" ref="R5:R15" si="1">SUM(O5,P5)</f>
        <v>3484</v>
      </c>
      <c r="S5" s="158"/>
      <c r="T5" s="383" t="s">
        <v>10</v>
      </c>
      <c r="U5" s="390">
        <v>180</v>
      </c>
      <c r="V5" s="391">
        <f>U5*9</f>
        <v>1620</v>
      </c>
      <c r="W5" s="392">
        <f>U5*12</f>
        <v>2160</v>
      </c>
      <c r="X5" s="158"/>
      <c r="Y5" s="158"/>
      <c r="Z5" s="367"/>
      <c r="AA5" s="368" t="s">
        <v>217</v>
      </c>
      <c r="AB5" s="369">
        <v>107</v>
      </c>
      <c r="AC5" s="369">
        <v>107</v>
      </c>
      <c r="AD5" s="370">
        <v>107</v>
      </c>
      <c r="AE5" s="337"/>
      <c r="AF5" s="371" t="s">
        <v>217</v>
      </c>
      <c r="AG5" s="369">
        <v>107</v>
      </c>
      <c r="AH5" s="369">
        <v>107</v>
      </c>
      <c r="AI5" s="370">
        <v>107</v>
      </c>
      <c r="AJ5" s="393"/>
      <c r="AK5" s="373" t="s">
        <v>218</v>
      </c>
      <c r="AL5" s="369">
        <v>3094</v>
      </c>
      <c r="AM5" s="374">
        <f>SUM(AL5)</f>
        <v>3094</v>
      </c>
      <c r="AN5" s="369">
        <v>2253</v>
      </c>
      <c r="AO5" s="375">
        <f>AQ5/12</f>
        <v>703.41666666666663</v>
      </c>
      <c r="AP5" s="376">
        <f>SUM(AL5,AM5)</f>
        <v>6188</v>
      </c>
      <c r="AQ5" s="376">
        <f>SUM(AL5,AM5,AN5)</f>
        <v>8441</v>
      </c>
      <c r="AR5" s="163"/>
      <c r="AS5" s="377"/>
      <c r="AT5" s="356"/>
      <c r="AU5" s="163"/>
      <c r="AV5" s="163"/>
      <c r="AW5" s="163"/>
      <c r="AX5" s="163"/>
      <c r="AY5" s="85"/>
      <c r="AZ5" s="85"/>
      <c r="BA5" s="85"/>
      <c r="BB5" s="85"/>
    </row>
    <row r="6" spans="1:141" ht="27.75" customHeight="1" x14ac:dyDescent="0.25">
      <c r="A6" s="95" t="s">
        <v>16</v>
      </c>
      <c r="B6" s="83"/>
      <c r="C6" s="130">
        <f>IF(B6=0,0,IF(B6=1,R4,IF(B6=2,R5,IF(B6=3,R6,IF(B6=4,R7,IF(B6=5,R8,IF(B6=6,R9,IF(B6=7,R10,IF(B6=8,R11,IF(B6=9,R12,IF(B6=10,R13,IF(B6=11,R14,IF(B6=12,R15,IF(B6=13,N34,IF(B6=14,N35,IF(B6&gt;=15,N36))))))))))))))))+(S17*B6)</f>
        <v>0</v>
      </c>
      <c r="D6" s="88"/>
      <c r="E6" s="37"/>
      <c r="F6" s="78"/>
      <c r="G6" s="158"/>
      <c r="H6" s="158"/>
      <c r="I6" s="158"/>
      <c r="J6" s="94"/>
      <c r="K6" s="85"/>
      <c r="L6" s="334"/>
      <c r="M6" s="204">
        <v>3</v>
      </c>
      <c r="N6" s="388">
        <f>SUM(AB10)</f>
        <v>478</v>
      </c>
      <c r="O6" s="389">
        <f>SUM(AG10)</f>
        <v>436</v>
      </c>
      <c r="P6" s="381">
        <f>SUM(P5)</f>
        <v>3048</v>
      </c>
      <c r="Q6" s="381">
        <f t="shared" si="0"/>
        <v>3526</v>
      </c>
      <c r="R6" s="381">
        <f t="shared" si="1"/>
        <v>3484</v>
      </c>
      <c r="S6" s="158"/>
      <c r="T6" s="394" t="s">
        <v>14</v>
      </c>
      <c r="U6" s="222">
        <f>SUM(U4:U5)</f>
        <v>1426</v>
      </c>
      <c r="V6" s="222">
        <f>SUM(V4:V5)</f>
        <v>12505</v>
      </c>
      <c r="W6" s="395">
        <f>U6*12</f>
        <v>17112</v>
      </c>
      <c r="X6" s="158"/>
      <c r="Y6" s="158"/>
      <c r="Z6" s="367"/>
      <c r="AA6" s="368" t="s">
        <v>304</v>
      </c>
      <c r="AB6" s="369">
        <v>0</v>
      </c>
      <c r="AC6" s="369">
        <v>54</v>
      </c>
      <c r="AD6" s="370">
        <v>54</v>
      </c>
      <c r="AE6" s="337"/>
      <c r="AF6" s="371" t="s">
        <v>219</v>
      </c>
      <c r="AG6" s="369">
        <v>0</v>
      </c>
      <c r="AH6" s="369">
        <v>26</v>
      </c>
      <c r="AI6" s="370">
        <v>26</v>
      </c>
      <c r="AJ6" s="393"/>
      <c r="AK6" s="396"/>
      <c r="AL6" s="75" t="s">
        <v>199</v>
      </c>
      <c r="AM6" s="75"/>
      <c r="AN6" s="74"/>
      <c r="AO6" s="156" t="s">
        <v>3</v>
      </c>
      <c r="AP6" s="161" t="s">
        <v>4</v>
      </c>
      <c r="AQ6" s="161" t="s">
        <v>5</v>
      </c>
      <c r="AR6" s="155" t="s">
        <v>220</v>
      </c>
      <c r="AS6" s="397" t="s">
        <v>221</v>
      </c>
      <c r="AT6" s="356"/>
      <c r="AU6" s="163"/>
      <c r="AV6" s="163"/>
      <c r="AW6" s="163"/>
      <c r="AX6" s="163"/>
      <c r="AY6" s="85"/>
      <c r="AZ6" s="85"/>
      <c r="BA6" s="85"/>
      <c r="BB6" s="85"/>
    </row>
    <row r="7" spans="1:141" ht="21.75" thickBot="1" x14ac:dyDescent="0.3">
      <c r="A7" s="96" t="s">
        <v>51</v>
      </c>
      <c r="B7" s="137"/>
      <c r="C7" s="97"/>
      <c r="D7" s="138"/>
      <c r="E7" s="139"/>
      <c r="F7" s="78"/>
      <c r="G7" s="158"/>
      <c r="H7" s="158"/>
      <c r="I7" s="158"/>
      <c r="J7" s="94"/>
      <c r="K7" s="85"/>
      <c r="L7" s="334"/>
      <c r="M7" s="204">
        <v>4</v>
      </c>
      <c r="N7" s="398">
        <f>SUM(AC10)</f>
        <v>936</v>
      </c>
      <c r="O7" s="399">
        <v>686</v>
      </c>
      <c r="P7" s="381">
        <f>SUM(P6)</f>
        <v>3048</v>
      </c>
      <c r="Q7" s="381">
        <f t="shared" si="0"/>
        <v>3984</v>
      </c>
      <c r="R7" s="381">
        <f t="shared" si="1"/>
        <v>3734</v>
      </c>
      <c r="S7" s="158"/>
      <c r="T7" s="383"/>
      <c r="U7" s="223"/>
      <c r="V7" s="221"/>
      <c r="W7" s="400"/>
      <c r="X7" s="158"/>
      <c r="Y7" s="158"/>
      <c r="Z7" s="367"/>
      <c r="AA7" s="368" t="s">
        <v>305</v>
      </c>
      <c r="AB7" s="369">
        <v>0</v>
      </c>
      <c r="AC7" s="369">
        <v>91</v>
      </c>
      <c r="AD7" s="370">
        <v>91</v>
      </c>
      <c r="AE7" s="337"/>
      <c r="AF7" s="371" t="s">
        <v>222</v>
      </c>
      <c r="AG7" s="369">
        <v>0</v>
      </c>
      <c r="AH7" s="369">
        <v>66</v>
      </c>
      <c r="AI7" s="370">
        <v>66</v>
      </c>
      <c r="AJ7" s="393"/>
      <c r="AK7" s="373" t="s">
        <v>223</v>
      </c>
      <c r="AL7" s="75"/>
      <c r="AM7" s="74"/>
      <c r="AN7" s="163"/>
      <c r="AO7" s="369">
        <v>1465</v>
      </c>
      <c r="AP7" s="401">
        <f>(AO7+50)*9</f>
        <v>13635</v>
      </c>
      <c r="AQ7" s="376">
        <f>AO7*12</f>
        <v>17580</v>
      </c>
      <c r="AR7" s="163" t="s">
        <v>224</v>
      </c>
      <c r="AS7" s="402"/>
      <c r="AT7" s="356"/>
      <c r="AU7" s="163"/>
      <c r="AV7" s="163"/>
      <c r="AW7" s="163"/>
      <c r="AX7" s="163"/>
      <c r="AY7" s="85"/>
      <c r="AZ7" s="85"/>
      <c r="BA7" s="85"/>
      <c r="BB7" s="92"/>
    </row>
    <row r="8" spans="1:141" ht="21.75" thickBot="1" x14ac:dyDescent="0.4">
      <c r="A8" s="723" t="s">
        <v>99</v>
      </c>
      <c r="B8" s="724"/>
      <c r="C8" s="127"/>
      <c r="D8" s="127"/>
      <c r="E8" s="132"/>
      <c r="F8" s="78"/>
      <c r="G8" s="124"/>
      <c r="H8" s="158"/>
      <c r="I8" s="158"/>
      <c r="J8" s="94"/>
      <c r="K8" s="85"/>
      <c r="L8" s="403"/>
      <c r="M8" s="204">
        <v>5</v>
      </c>
      <c r="N8" s="404">
        <f>SUM(AD10)</f>
        <v>1216</v>
      </c>
      <c r="O8" s="405">
        <v>958</v>
      </c>
      <c r="P8" s="381">
        <f>SUM(P7)</f>
        <v>3048</v>
      </c>
      <c r="Q8" s="381">
        <f t="shared" si="0"/>
        <v>4264</v>
      </c>
      <c r="R8" s="381">
        <f t="shared" si="1"/>
        <v>4006</v>
      </c>
      <c r="S8" s="158"/>
      <c r="T8" s="406"/>
      <c r="U8" s="157"/>
      <c r="V8" s="157"/>
      <c r="W8" s="407"/>
      <c r="X8" s="56"/>
      <c r="Y8" s="408"/>
      <c r="Z8" s="367"/>
      <c r="AA8" s="368" t="s">
        <v>225</v>
      </c>
      <c r="AB8" s="369">
        <v>0</v>
      </c>
      <c r="AC8" s="369">
        <v>127</v>
      </c>
      <c r="AD8" s="370">
        <v>127</v>
      </c>
      <c r="AE8" s="337"/>
      <c r="AF8" s="371" t="s">
        <v>225</v>
      </c>
      <c r="AG8" s="369">
        <v>0</v>
      </c>
      <c r="AH8" s="369">
        <v>127</v>
      </c>
      <c r="AI8" s="370">
        <v>127</v>
      </c>
      <c r="AJ8" s="393"/>
      <c r="AK8" s="373" t="s">
        <v>226</v>
      </c>
      <c r="AL8" s="75"/>
      <c r="AM8" s="74"/>
      <c r="AN8" s="163"/>
      <c r="AO8" s="369">
        <v>868</v>
      </c>
      <c r="AP8" s="401">
        <f>(AO8+100)*9</f>
        <v>8712</v>
      </c>
      <c r="AQ8" s="376">
        <f>AO8*12</f>
        <v>10416</v>
      </c>
      <c r="AR8" s="163" t="s">
        <v>227</v>
      </c>
      <c r="AS8" s="409"/>
      <c r="AT8" s="356"/>
      <c r="AU8" s="163"/>
      <c r="AV8" s="163"/>
      <c r="AW8" s="163"/>
      <c r="AX8" s="163"/>
      <c r="AY8" s="85"/>
      <c r="AZ8" s="85"/>
      <c r="BA8" s="85"/>
      <c r="BB8" s="85"/>
    </row>
    <row r="9" spans="1:141" ht="24.75" customHeight="1" x14ac:dyDescent="0.35">
      <c r="A9" s="26" t="s">
        <v>42</v>
      </c>
      <c r="B9" s="84"/>
      <c r="C9" s="98">
        <f>IF(B9=0,0,(IF(B9&gt;0,600*(IF(B4&gt;0, 4.5, IF(B4&lt;0,0))+IF(B5&gt;0, 4.5, IF(B5&lt;0,0))+IF(B6&gt;0, 3, IF(B6&lt;0,0))))))</f>
        <v>0</v>
      </c>
      <c r="D9" s="99"/>
      <c r="E9" s="43"/>
      <c r="F9" s="78"/>
      <c r="G9" s="105"/>
      <c r="H9" s="158"/>
      <c r="I9" s="158"/>
      <c r="J9" s="94"/>
      <c r="K9" s="85"/>
      <c r="L9" s="410"/>
      <c r="M9" s="204">
        <v>6</v>
      </c>
      <c r="N9" s="388">
        <f>SUM(AD10)</f>
        <v>1216</v>
      </c>
      <c r="O9" s="389">
        <v>958</v>
      </c>
      <c r="P9" s="381">
        <f>SUM(P8)</f>
        <v>3048</v>
      </c>
      <c r="Q9" s="381">
        <f t="shared" si="0"/>
        <v>4264</v>
      </c>
      <c r="R9" s="381">
        <f>SUM(O9,P9)</f>
        <v>4006</v>
      </c>
      <c r="S9" s="158"/>
      <c r="T9" s="411" t="s">
        <v>20</v>
      </c>
      <c r="U9" s="412" t="s">
        <v>21</v>
      </c>
      <c r="V9" s="412" t="s">
        <v>22</v>
      </c>
      <c r="W9" s="412" t="s">
        <v>23</v>
      </c>
      <c r="X9" s="412" t="s">
        <v>4</v>
      </c>
      <c r="Y9" s="413" t="s">
        <v>5</v>
      </c>
      <c r="Z9" s="414"/>
      <c r="AA9" s="368" t="s">
        <v>228</v>
      </c>
      <c r="AB9" s="369">
        <v>272</v>
      </c>
      <c r="AC9" s="369">
        <v>272</v>
      </c>
      <c r="AD9" s="370">
        <v>544</v>
      </c>
      <c r="AE9" s="337"/>
      <c r="AF9" s="371" t="s">
        <v>228</v>
      </c>
      <c r="AG9" s="369">
        <v>272</v>
      </c>
      <c r="AH9" s="369">
        <v>272</v>
      </c>
      <c r="AI9" s="370">
        <v>544</v>
      </c>
      <c r="AJ9" s="393"/>
      <c r="AK9" s="373" t="s">
        <v>229</v>
      </c>
      <c r="AL9" s="75"/>
      <c r="AM9" s="74"/>
      <c r="AN9" s="163"/>
      <c r="AO9" s="369">
        <v>1526</v>
      </c>
      <c r="AP9" s="401">
        <f>(AO9+75)*9</f>
        <v>14409</v>
      </c>
      <c r="AQ9" s="376">
        <f>AO9*12</f>
        <v>18312</v>
      </c>
      <c r="AR9" s="415"/>
      <c r="AS9" s="409"/>
      <c r="AT9" s="356"/>
      <c r="AU9" s="163"/>
      <c r="AV9" s="163"/>
      <c r="AW9" s="163"/>
      <c r="AX9" s="163"/>
      <c r="AY9" s="85"/>
      <c r="AZ9" s="85"/>
      <c r="BA9" s="85"/>
      <c r="BB9" s="85"/>
    </row>
    <row r="10" spans="1:141" ht="26.25" customHeight="1" x14ac:dyDescent="0.3">
      <c r="A10" s="93" t="s">
        <v>43</v>
      </c>
      <c r="B10" s="83"/>
      <c r="C10" s="89">
        <f>IF(B10=0,0,(IF(B10&gt;0,400*B10)*(IF(B5&gt;0, 4.5, IF(B5&lt;0,0))+IF(B6&gt;0, 4.5, IF(B6&lt;0,0))+IF(B7&gt;0, 3, IF(B7&lt;0,0)))))</f>
        <v>0</v>
      </c>
      <c r="D10" s="101"/>
      <c r="E10" s="44"/>
      <c r="F10" s="78"/>
      <c r="G10" s="125"/>
      <c r="H10" s="158"/>
      <c r="I10" s="158"/>
      <c r="J10" s="63"/>
      <c r="K10" s="64"/>
      <c r="L10" s="334"/>
      <c r="M10" s="204">
        <v>7</v>
      </c>
      <c r="N10" s="388">
        <f>SUM(AD10)</f>
        <v>1216</v>
      </c>
      <c r="O10" s="389">
        <v>958</v>
      </c>
      <c r="P10" s="607">
        <v>5129</v>
      </c>
      <c r="Q10" s="381">
        <f t="shared" si="0"/>
        <v>6345</v>
      </c>
      <c r="R10" s="381">
        <f t="shared" si="1"/>
        <v>6087</v>
      </c>
      <c r="S10" s="158"/>
      <c r="T10" s="416" t="s">
        <v>25</v>
      </c>
      <c r="U10" s="417">
        <v>600</v>
      </c>
      <c r="V10" s="417">
        <v>600</v>
      </c>
      <c r="W10" s="417">
        <v>400</v>
      </c>
      <c r="X10" s="418">
        <f>SUM(U10,V10)</f>
        <v>1200</v>
      </c>
      <c r="Y10" s="222">
        <f>SUM(W10,V10,U10)</f>
        <v>1600</v>
      </c>
      <c r="Z10" s="414"/>
      <c r="AA10" s="419" t="s">
        <v>35</v>
      </c>
      <c r="AB10" s="420">
        <f>SUM(AB3:AB9)+14</f>
        <v>478</v>
      </c>
      <c r="AC10" s="421">
        <f>SUM(AC3:AC9)+28</f>
        <v>936</v>
      </c>
      <c r="AD10" s="422">
        <f>SUM(AD3:AD9)+36</f>
        <v>1216</v>
      </c>
      <c r="AE10" s="337"/>
      <c r="AF10" s="423" t="s">
        <v>35</v>
      </c>
      <c r="AG10" s="424">
        <f>SUM(AG3:AG9)</f>
        <v>436</v>
      </c>
      <c r="AH10" s="425">
        <f>SUM(AH3:AH9)</f>
        <v>775</v>
      </c>
      <c r="AI10" s="426">
        <f>SUM(AI3:AI9)</f>
        <v>1047</v>
      </c>
      <c r="AJ10" s="393"/>
      <c r="AK10" s="396"/>
      <c r="AL10" s="75"/>
      <c r="AM10" s="74"/>
      <c r="AN10" s="427" t="s">
        <v>230</v>
      </c>
      <c r="AO10" s="428">
        <f>(AO3+AO4+AO5+AO7+AO8+AO9)/6</f>
        <v>1067.25</v>
      </c>
      <c r="AP10" s="428">
        <f>(AP3+AP4+AP5+AP7+AP8+AP9)/6</f>
        <v>9886</v>
      </c>
      <c r="AQ10" s="428">
        <f>(AQ3+AQ4+AQ5+AQ7+AQ8+AQ9)/6</f>
        <v>12807</v>
      </c>
      <c r="AR10" s="155" t="s">
        <v>231</v>
      </c>
      <c r="AS10" s="409"/>
      <c r="AT10" s="356"/>
      <c r="AU10" s="163"/>
      <c r="AV10" s="163"/>
      <c r="AW10" s="163"/>
      <c r="AX10" s="163"/>
      <c r="AY10" s="85"/>
      <c r="AZ10" s="85"/>
      <c r="BA10" s="85"/>
      <c r="BB10" s="85"/>
    </row>
    <row r="11" spans="1:141" ht="26.25" customHeight="1" thickBot="1" x14ac:dyDescent="0.4">
      <c r="A11" s="96" t="s">
        <v>52</v>
      </c>
      <c r="B11" s="102"/>
      <c r="C11" s="103">
        <f>SUM(C9:C10)</f>
        <v>0</v>
      </c>
      <c r="D11" s="28"/>
      <c r="E11" s="45"/>
      <c r="F11" s="78"/>
      <c r="G11" s="720"/>
      <c r="H11" s="720"/>
      <c r="I11" s="721"/>
      <c r="J11" s="721"/>
      <c r="K11" s="65"/>
      <c r="L11" s="429"/>
      <c r="M11" s="204">
        <v>8</v>
      </c>
      <c r="N11" s="388">
        <f>SUM(AD10)</f>
        <v>1216</v>
      </c>
      <c r="O11" s="389">
        <v>958</v>
      </c>
      <c r="P11" s="381">
        <f>SUM(P10)</f>
        <v>5129</v>
      </c>
      <c r="Q11" s="381">
        <f t="shared" si="0"/>
        <v>6345</v>
      </c>
      <c r="R11" s="381">
        <f t="shared" si="1"/>
        <v>6087</v>
      </c>
      <c r="S11" s="158"/>
      <c r="T11" s="416" t="s">
        <v>27</v>
      </c>
      <c r="U11" s="417">
        <v>100</v>
      </c>
      <c r="V11" s="417">
        <v>100</v>
      </c>
      <c r="W11" s="417">
        <v>100</v>
      </c>
      <c r="X11" s="418">
        <f>SUM(V11,U11)</f>
        <v>200</v>
      </c>
      <c r="Y11" s="222">
        <f>SUM(U11,V11,W11)</f>
        <v>300</v>
      </c>
      <c r="Z11" s="430"/>
      <c r="AA11" s="431" t="s">
        <v>308</v>
      </c>
      <c r="AB11" s="432"/>
      <c r="AC11" s="432"/>
      <c r="AD11" s="433"/>
      <c r="AE11" s="434"/>
      <c r="AF11" s="435" t="s">
        <v>232</v>
      </c>
      <c r="AG11" s="436"/>
      <c r="AH11" s="437"/>
      <c r="AI11" s="438"/>
      <c r="AJ11" s="434"/>
      <c r="AK11" s="439"/>
      <c r="AL11" s="65"/>
      <c r="AM11" s="65"/>
      <c r="AN11" s="427" t="s">
        <v>233</v>
      </c>
      <c r="AO11" s="369">
        <v>1350</v>
      </c>
      <c r="AP11" s="369">
        <v>11250</v>
      </c>
      <c r="AQ11" s="369">
        <v>15000</v>
      </c>
      <c r="AR11" s="163"/>
      <c r="AS11" s="377"/>
      <c r="AT11" s="356"/>
      <c r="AU11" s="163"/>
      <c r="AV11" s="163"/>
      <c r="AW11" s="163"/>
      <c r="AX11" s="163"/>
      <c r="AY11" s="85"/>
      <c r="AZ11" s="85"/>
      <c r="BA11" s="85"/>
      <c r="BB11" s="85"/>
    </row>
    <row r="12" spans="1:141" ht="50.25" customHeight="1" thickBot="1" x14ac:dyDescent="0.4">
      <c r="A12" s="115" t="s">
        <v>100</v>
      </c>
      <c r="B12" s="60"/>
      <c r="C12" s="60"/>
      <c r="D12" s="61"/>
      <c r="E12" s="62"/>
      <c r="F12" s="78"/>
      <c r="G12" s="720"/>
      <c r="H12" s="720"/>
      <c r="I12" s="721"/>
      <c r="J12" s="721"/>
      <c r="K12" s="65"/>
      <c r="L12" s="429"/>
      <c r="M12" s="204">
        <v>9</v>
      </c>
      <c r="N12" s="388">
        <f>SUM(AD10)</f>
        <v>1216</v>
      </c>
      <c r="O12" s="389">
        <v>958</v>
      </c>
      <c r="P12" s="381">
        <f>SUM(P11)</f>
        <v>5129</v>
      </c>
      <c r="Q12" s="381">
        <f t="shared" si="0"/>
        <v>6345</v>
      </c>
      <c r="R12" s="381">
        <f t="shared" si="1"/>
        <v>6087</v>
      </c>
      <c r="S12" s="158"/>
      <c r="T12" s="416" t="s">
        <v>30</v>
      </c>
      <c r="U12" s="440">
        <f>SUM(AB14)</f>
        <v>876.36</v>
      </c>
      <c r="V12" s="440">
        <f>SUM(AB15)</f>
        <v>876.36</v>
      </c>
      <c r="W12" s="440">
        <f>SUM(AB16)</f>
        <v>517</v>
      </c>
      <c r="X12" s="418">
        <f>U12+V12</f>
        <v>1752.72</v>
      </c>
      <c r="Y12" s="441">
        <f>U12+V12+W12</f>
        <v>2269.7200000000003</v>
      </c>
      <c r="Z12" s="434"/>
      <c r="AA12" s="442"/>
      <c r="AB12" s="434"/>
      <c r="AC12" s="434"/>
      <c r="AD12" s="434"/>
      <c r="AE12" s="434"/>
      <c r="AF12" s="434"/>
      <c r="AG12" s="434"/>
      <c r="AH12" s="434"/>
      <c r="AI12" s="434"/>
      <c r="AJ12" s="434"/>
      <c r="AK12" s="65"/>
      <c r="AL12" s="65"/>
      <c r="AM12" s="65"/>
      <c r="AN12" s="427" t="s">
        <v>234</v>
      </c>
      <c r="AO12" s="443">
        <v>1246</v>
      </c>
      <c r="AP12" s="444">
        <f>(AP11-AP10)/2 + AP10</f>
        <v>10568</v>
      </c>
      <c r="AQ12" s="445">
        <f>(AQ11-AQ10)/2 + AQ10</f>
        <v>13903.5</v>
      </c>
      <c r="AR12" s="163"/>
      <c r="AS12" s="163"/>
      <c r="AT12" s="356"/>
      <c r="AU12" s="163"/>
      <c r="AV12" s="163"/>
      <c r="AW12" s="163"/>
      <c r="AX12" s="163"/>
      <c r="AY12" s="85"/>
      <c r="AZ12" s="85"/>
      <c r="BA12" s="85"/>
      <c r="BB12" s="85"/>
    </row>
    <row r="13" spans="1:141" ht="30.75" customHeight="1" thickBot="1" x14ac:dyDescent="0.4">
      <c r="A13" s="113" t="s">
        <v>13</v>
      </c>
      <c r="B13" s="87">
        <f>SUM(C4+C5+C6)</f>
        <v>12690</v>
      </c>
      <c r="C13" s="117"/>
      <c r="D13" s="118"/>
      <c r="E13" s="119"/>
      <c r="F13" s="78"/>
      <c r="G13" s="108"/>
      <c r="H13" s="126"/>
      <c r="I13" s="722"/>
      <c r="J13" s="722"/>
      <c r="K13" s="66"/>
      <c r="L13" s="446"/>
      <c r="M13" s="204">
        <v>10</v>
      </c>
      <c r="N13" s="388">
        <f>SUM(AD10)</f>
        <v>1216</v>
      </c>
      <c r="O13" s="389">
        <v>958</v>
      </c>
      <c r="P13" s="381">
        <f>SUM(P12)</f>
        <v>5129</v>
      </c>
      <c r="Q13" s="381">
        <f t="shared" si="0"/>
        <v>6345</v>
      </c>
      <c r="R13" s="381">
        <f t="shared" si="1"/>
        <v>6087</v>
      </c>
      <c r="S13" s="158"/>
      <c r="T13" s="447" t="s">
        <v>14</v>
      </c>
      <c r="U13" s="448">
        <f>SUM(U10:U12)</f>
        <v>1576.3600000000001</v>
      </c>
      <c r="V13" s="448">
        <f>SUM(V10:V12)</f>
        <v>1576.3600000000001</v>
      </c>
      <c r="W13" s="448">
        <f>SUM(W10:W12)</f>
        <v>1017</v>
      </c>
      <c r="X13" s="449">
        <f>SUM(U13,V13)</f>
        <v>3152.7200000000003</v>
      </c>
      <c r="Y13" s="418">
        <f>SUM(U13,V13,W13)</f>
        <v>4169.72</v>
      </c>
      <c r="Z13" s="450"/>
      <c r="AA13" s="451" t="s">
        <v>235</v>
      </c>
      <c r="AB13" s="452"/>
      <c r="AC13" s="452"/>
      <c r="AD13" s="452"/>
      <c r="AE13" s="452"/>
      <c r="AF13" s="452"/>
      <c r="AG13" s="453"/>
      <c r="AH13" s="454"/>
      <c r="AI13" s="454"/>
      <c r="AJ13" s="367"/>
      <c r="AK13" s="367"/>
      <c r="AL13" s="367"/>
      <c r="AM13" s="367"/>
      <c r="AN13" s="367"/>
      <c r="AO13" s="367" t="s">
        <v>278</v>
      </c>
      <c r="AP13" s="367"/>
      <c r="AQ13" s="367"/>
      <c r="AR13" s="337"/>
      <c r="AS13" s="337"/>
      <c r="AT13" s="356"/>
      <c r="AU13" s="163"/>
      <c r="AV13" s="163"/>
      <c r="AW13" s="163"/>
      <c r="AX13" s="163"/>
      <c r="AY13" s="85"/>
      <c r="AZ13" s="85"/>
      <c r="BA13" s="85"/>
      <c r="BB13" s="85"/>
    </row>
    <row r="14" spans="1:141" ht="29.25" customHeight="1" thickBot="1" x14ac:dyDescent="0.4">
      <c r="A14" s="113" t="s">
        <v>2</v>
      </c>
      <c r="B14" s="87">
        <f>U6*(IF(B4&gt;0, 4.5, IF(B4&lt;0,0))+IF(B5&gt;0, 4.5, IF(B5&lt;0,0))+IF(B6&gt;0, 3, IF(B6&lt;0,0)))</f>
        <v>12834</v>
      </c>
      <c r="C14" s="158"/>
      <c r="D14" s="94"/>
      <c r="E14" s="46"/>
      <c r="F14" s="78"/>
      <c r="G14" s="108"/>
      <c r="H14" s="126"/>
      <c r="I14" s="722"/>
      <c r="J14" s="722"/>
      <c r="K14" s="66"/>
      <c r="L14" s="446"/>
      <c r="M14" s="204">
        <v>11</v>
      </c>
      <c r="N14" s="388">
        <f>SUM(AD10)</f>
        <v>1216</v>
      </c>
      <c r="O14" s="389">
        <v>958</v>
      </c>
      <c r="P14" s="381">
        <f>SUM(P13)</f>
        <v>5129</v>
      </c>
      <c r="Q14" s="381">
        <f t="shared" si="0"/>
        <v>6345</v>
      </c>
      <c r="R14" s="381">
        <f t="shared" si="1"/>
        <v>6087</v>
      </c>
      <c r="S14" s="158"/>
      <c r="T14" s="158"/>
      <c r="U14" s="455"/>
      <c r="V14" s="158"/>
      <c r="W14" s="158"/>
      <c r="X14" s="158"/>
      <c r="Y14" s="456"/>
      <c r="Z14" s="454"/>
      <c r="AA14" s="457" t="s">
        <v>21</v>
      </c>
      <c r="AB14" s="458">
        <v>876.36</v>
      </c>
      <c r="AC14" s="459" t="s">
        <v>236</v>
      </c>
      <c r="AD14" s="214"/>
      <c r="AE14" s="66"/>
      <c r="AF14" s="66"/>
      <c r="AG14" s="460"/>
      <c r="AH14" s="454"/>
      <c r="AI14" s="454"/>
      <c r="AJ14" s="367"/>
      <c r="AK14" s="367"/>
      <c r="AL14" s="367"/>
      <c r="AM14" s="367"/>
      <c r="AN14" s="367"/>
      <c r="AO14" s="367"/>
      <c r="AP14" s="367"/>
      <c r="AQ14" s="367"/>
      <c r="AR14" s="337"/>
      <c r="AS14" s="337"/>
      <c r="AT14" s="356"/>
      <c r="AU14" s="163"/>
      <c r="AV14" s="163"/>
      <c r="AW14" s="163"/>
      <c r="AX14" s="163"/>
      <c r="AY14" s="85"/>
      <c r="AZ14" s="85"/>
      <c r="BA14" s="85"/>
      <c r="BB14" s="85"/>
    </row>
    <row r="15" spans="1:141" ht="28.5" customHeight="1" thickBot="1" x14ac:dyDescent="0.35">
      <c r="A15" s="113" t="s">
        <v>18</v>
      </c>
      <c r="B15" s="90">
        <f>C11</f>
        <v>0</v>
      </c>
      <c r="C15" s="158"/>
      <c r="D15" s="94"/>
      <c r="E15" s="46"/>
      <c r="F15" s="78"/>
      <c r="G15" s="725"/>
      <c r="H15" s="725"/>
      <c r="I15" s="725"/>
      <c r="J15" s="725"/>
      <c r="K15" s="64"/>
      <c r="L15" s="334"/>
      <c r="M15" s="204">
        <v>12</v>
      </c>
      <c r="N15" s="461">
        <f>SUM(AD10)</f>
        <v>1216</v>
      </c>
      <c r="O15" s="462">
        <v>958</v>
      </c>
      <c r="P15" s="381">
        <f>SUM(P14)</f>
        <v>5129</v>
      </c>
      <c r="Q15" s="381">
        <f t="shared" si="0"/>
        <v>6345</v>
      </c>
      <c r="R15" s="381">
        <f t="shared" si="1"/>
        <v>6087</v>
      </c>
      <c r="S15" s="158"/>
      <c r="T15" s="463" t="s">
        <v>155</v>
      </c>
      <c r="U15" s="158"/>
      <c r="V15" s="158"/>
      <c r="W15" s="158"/>
      <c r="X15" s="158"/>
      <c r="Y15" s="158"/>
      <c r="Z15" s="337"/>
      <c r="AA15" s="457" t="s">
        <v>22</v>
      </c>
      <c r="AB15" s="458">
        <v>876.36</v>
      </c>
      <c r="AC15" s="163" t="s">
        <v>276</v>
      </c>
      <c r="AD15" s="214"/>
      <c r="AE15" s="163"/>
      <c r="AF15" s="73"/>
      <c r="AG15" s="464"/>
      <c r="AH15" s="393"/>
      <c r="AI15" s="393"/>
      <c r="AJ15" s="367"/>
      <c r="AK15" s="367"/>
      <c r="AL15" s="367"/>
      <c r="AM15" s="367"/>
      <c r="AN15" s="367"/>
      <c r="AO15" s="367"/>
      <c r="AP15" s="367"/>
      <c r="AQ15" s="367"/>
      <c r="AR15" s="337"/>
      <c r="AS15" s="337"/>
      <c r="AT15" s="356"/>
      <c r="AU15" s="163"/>
      <c r="AV15" s="163"/>
      <c r="AW15" s="163"/>
      <c r="AX15" s="163"/>
      <c r="AY15" s="85"/>
      <c r="AZ15" s="85"/>
      <c r="BA15" s="85"/>
      <c r="BB15" s="85"/>
    </row>
    <row r="16" spans="1:141" ht="27" customHeight="1" thickBot="1" x14ac:dyDescent="0.35">
      <c r="A16" s="113" t="s">
        <v>19</v>
      </c>
      <c r="B16" s="91">
        <f>IF(B4&gt;0,U13)+IF(B5&gt;0,V13)+IF(B6&gt;0,W13)</f>
        <v>3152.7200000000003</v>
      </c>
      <c r="C16" s="158"/>
      <c r="D16" s="94"/>
      <c r="E16" s="22"/>
      <c r="F16" s="78"/>
      <c r="G16" s="158"/>
      <c r="H16" s="158"/>
      <c r="I16" s="158"/>
      <c r="J16" s="94"/>
      <c r="K16" s="85"/>
      <c r="L16" s="334"/>
      <c r="M16" s="155"/>
      <c r="N16" s="158" t="s">
        <v>92</v>
      </c>
      <c r="O16" s="158"/>
      <c r="P16" s="158"/>
      <c r="Q16" s="158"/>
      <c r="R16" s="158"/>
      <c r="S16" s="158"/>
      <c r="T16" s="465" t="s">
        <v>156</v>
      </c>
      <c r="U16" s="159"/>
      <c r="V16" s="158"/>
      <c r="W16" s="158"/>
      <c r="X16" s="158"/>
      <c r="Y16" s="158"/>
      <c r="Z16" s="337"/>
      <c r="AA16" s="457" t="s">
        <v>238</v>
      </c>
      <c r="AB16" s="458">
        <v>517</v>
      </c>
      <c r="AC16" s="163" t="s">
        <v>275</v>
      </c>
      <c r="AD16" s="163"/>
      <c r="AE16" s="163"/>
      <c r="AF16" s="73"/>
      <c r="AG16" s="464"/>
      <c r="AH16" s="393"/>
      <c r="AI16" s="393"/>
      <c r="AJ16" s="367"/>
      <c r="AK16" s="367"/>
      <c r="AL16" s="367"/>
      <c r="AM16" s="367"/>
      <c r="AN16" s="367"/>
      <c r="AO16" s="367"/>
      <c r="AP16" s="367"/>
      <c r="AQ16" s="367"/>
      <c r="AR16" s="337"/>
      <c r="AS16" s="337"/>
      <c r="AT16" s="356"/>
      <c r="AU16" s="163"/>
      <c r="AV16" s="163"/>
      <c r="AW16" s="163"/>
      <c r="AX16" s="163"/>
      <c r="AY16" s="85"/>
      <c r="AZ16" s="85"/>
      <c r="BA16" s="85"/>
      <c r="BB16" s="85"/>
    </row>
    <row r="17" spans="1:141" ht="30" customHeight="1" thickBot="1" x14ac:dyDescent="0.35">
      <c r="A17" s="114" t="s">
        <v>57</v>
      </c>
      <c r="B17" s="116">
        <f>SUM(B13:B16)</f>
        <v>28676.720000000001</v>
      </c>
      <c r="C17" s="158"/>
      <c r="D17" s="94"/>
      <c r="E17" s="22"/>
      <c r="F17" s="78"/>
      <c r="G17" s="158"/>
      <c r="H17" s="158"/>
      <c r="I17" s="158"/>
      <c r="J17" s="94"/>
      <c r="K17" s="85"/>
      <c r="L17" s="334"/>
      <c r="M17" s="163"/>
      <c r="N17" s="94" t="s">
        <v>239</v>
      </c>
      <c r="O17" s="94"/>
      <c r="P17" s="94"/>
      <c r="Q17" s="94"/>
      <c r="R17" s="94"/>
      <c r="S17" s="94"/>
      <c r="T17" s="463" t="s">
        <v>157</v>
      </c>
      <c r="U17" s="94"/>
      <c r="V17" s="94"/>
      <c r="W17" s="94"/>
      <c r="X17" s="94"/>
      <c r="Y17" s="94"/>
      <c r="Z17" s="337"/>
      <c r="AA17" s="157"/>
      <c r="AB17" s="163"/>
      <c r="AC17" s="163"/>
      <c r="AD17" s="163"/>
      <c r="AE17" s="163"/>
      <c r="AF17" s="73"/>
      <c r="AG17" s="464"/>
      <c r="AH17" s="393"/>
      <c r="AI17" s="393"/>
      <c r="AJ17" s="367"/>
      <c r="AK17" s="367"/>
      <c r="AL17" s="367"/>
      <c r="AM17" s="367"/>
      <c r="AN17" s="367"/>
      <c r="AO17" s="367"/>
      <c r="AP17" s="367"/>
      <c r="AQ17" s="367"/>
      <c r="AR17" s="337"/>
      <c r="AS17" s="337"/>
      <c r="AT17" s="356"/>
      <c r="AU17" s="163"/>
      <c r="AV17" s="163"/>
      <c r="AW17" s="163"/>
      <c r="AX17" s="163"/>
      <c r="AY17" s="85"/>
      <c r="AZ17" s="85"/>
      <c r="BA17" s="85"/>
      <c r="BB17" s="85"/>
    </row>
    <row r="18" spans="1:141" ht="18.75" x14ac:dyDescent="0.3">
      <c r="A18" s="695" t="s">
        <v>326</v>
      </c>
      <c r="B18" s="695"/>
      <c r="C18" s="695"/>
      <c r="D18" s="695"/>
      <c r="E18" s="695"/>
      <c r="F18" s="78"/>
      <c r="G18" s="78"/>
      <c r="H18" s="78"/>
      <c r="I18" s="78"/>
      <c r="J18" s="85"/>
      <c r="K18" s="94"/>
      <c r="L18" s="334"/>
      <c r="M18" s="334"/>
      <c r="N18" s="466"/>
      <c r="O18" s="334"/>
      <c r="P18" s="334"/>
      <c r="Q18" s="334"/>
      <c r="R18" s="334"/>
      <c r="S18" s="334"/>
      <c r="T18" s="466"/>
      <c r="U18" s="334"/>
      <c r="V18" s="334"/>
      <c r="W18" s="334"/>
      <c r="X18" s="334"/>
      <c r="Y18" s="334"/>
      <c r="Z18" s="337"/>
      <c r="AA18" s="367"/>
      <c r="AB18" s="337"/>
      <c r="AC18" s="367"/>
      <c r="AD18" s="337"/>
      <c r="AE18" s="367"/>
      <c r="AF18" s="337"/>
      <c r="AG18" s="337"/>
      <c r="AH18" s="337"/>
      <c r="AI18" s="337"/>
      <c r="AJ18" s="337"/>
      <c r="AK18" s="337"/>
      <c r="AL18" s="337"/>
      <c r="AM18" s="337"/>
      <c r="AN18" s="337"/>
      <c r="AO18" s="337"/>
      <c r="AP18" s="337"/>
      <c r="AQ18" s="337"/>
      <c r="AR18" s="337"/>
      <c r="AS18" s="337"/>
      <c r="AT18" s="337"/>
      <c r="AU18" s="163"/>
      <c r="AV18" s="163"/>
      <c r="AW18" s="163"/>
      <c r="AX18" s="163"/>
      <c r="AY18" s="85"/>
      <c r="AZ18" s="85"/>
      <c r="BA18" s="85"/>
      <c r="BB18" s="85"/>
    </row>
    <row r="19" spans="1:141" ht="28.5" customHeight="1" x14ac:dyDescent="0.25">
      <c r="A19" s="120"/>
      <c r="B19" s="59"/>
      <c r="C19" s="158"/>
      <c r="D19" s="94"/>
      <c r="E19" s="47"/>
      <c r="F19" s="78"/>
      <c r="G19" s="78"/>
      <c r="H19" s="78"/>
      <c r="I19" s="78"/>
      <c r="J19" s="85"/>
      <c r="K19" s="94"/>
      <c r="L19" s="94"/>
      <c r="M19" s="94"/>
      <c r="N19" s="94"/>
      <c r="O19" s="94"/>
      <c r="P19" s="94"/>
      <c r="Q19" s="94"/>
      <c r="R19" s="94"/>
      <c r="S19" s="94"/>
      <c r="T19" s="94"/>
      <c r="U19" s="94"/>
      <c r="V19" s="94"/>
      <c r="W19" s="94"/>
      <c r="X19" s="94"/>
      <c r="Y19" s="94"/>
      <c r="Z19" s="94"/>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row>
    <row r="20" spans="1:141" ht="18.75" x14ac:dyDescent="0.3">
      <c r="A20" s="120"/>
      <c r="B20" s="59"/>
      <c r="C20" s="158"/>
      <c r="D20" s="94"/>
      <c r="E20" s="22"/>
      <c r="F20" s="78"/>
      <c r="G20" s="78"/>
      <c r="H20" s="78"/>
      <c r="I20" s="78"/>
      <c r="J20" s="85"/>
      <c r="K20" s="158"/>
      <c r="L20" s="650"/>
      <c r="M20" s="650"/>
      <c r="N20" s="650"/>
      <c r="O20" s="650"/>
      <c r="P20" s="650"/>
      <c r="Q20" s="650"/>
      <c r="R20" s="650"/>
      <c r="S20" s="650"/>
      <c r="T20" s="650"/>
      <c r="U20" s="650"/>
      <c r="V20" s="650"/>
      <c r="W20" s="650"/>
      <c r="X20" s="650"/>
      <c r="Y20" s="158"/>
      <c r="Z20" s="158"/>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row>
    <row r="21" spans="1:141" ht="19.5" thickBot="1" x14ac:dyDescent="0.35">
      <c r="A21" s="121"/>
      <c r="B21" s="29"/>
      <c r="C21" s="122"/>
      <c r="D21" s="122"/>
      <c r="E21" s="123"/>
      <c r="F21" s="78"/>
      <c r="G21" s="78"/>
      <c r="H21" s="78"/>
      <c r="I21" s="78"/>
      <c r="J21" s="85"/>
      <c r="K21" s="158"/>
      <c r="L21" s="158"/>
      <c r="M21" s="141" t="s">
        <v>302</v>
      </c>
      <c r="N21" s="142" t="s">
        <v>303</v>
      </c>
      <c r="O21" s="142"/>
      <c r="P21" s="142"/>
      <c r="Q21" s="142"/>
      <c r="R21" s="143"/>
      <c r="S21" s="144"/>
      <c r="T21" s="144"/>
      <c r="U21" s="144"/>
      <c r="V21" s="144"/>
      <c r="W21" s="144"/>
      <c r="X21" s="144"/>
      <c r="Y21" s="158"/>
      <c r="Z21" s="145"/>
      <c r="AA21" s="109"/>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row>
    <row r="22" spans="1:141" ht="23.25" x14ac:dyDescent="0.35">
      <c r="A22" s="94"/>
      <c r="B22" s="94"/>
      <c r="C22" s="94"/>
      <c r="D22" s="94"/>
      <c r="E22" s="158"/>
      <c r="F22" s="106"/>
      <c r="G22" s="106"/>
      <c r="H22" s="106"/>
      <c r="I22" s="105"/>
      <c r="J22" s="104"/>
      <c r="K22" s="146"/>
      <c r="L22" s="56"/>
      <c r="M22" s="204">
        <v>1</v>
      </c>
      <c r="N22" s="147"/>
      <c r="O22" s="140"/>
      <c r="P22" s="140"/>
      <c r="Q22" s="140"/>
      <c r="R22" s="111"/>
      <c r="S22" s="148"/>
      <c r="T22" s="148"/>
      <c r="U22" s="148"/>
      <c r="V22" s="148"/>
      <c r="W22" s="148"/>
      <c r="X22" s="148"/>
      <c r="Y22" s="149"/>
      <c r="Z22" s="145"/>
      <c r="AA22" s="153"/>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row>
    <row r="23" spans="1:141" ht="21" x14ac:dyDescent="0.35">
      <c r="A23" s="100"/>
      <c r="B23" s="100"/>
      <c r="C23" s="100"/>
      <c r="D23" s="94"/>
      <c r="E23" s="158"/>
      <c r="F23" s="107"/>
      <c r="G23" s="108"/>
      <c r="H23" s="94"/>
      <c r="I23" s="85"/>
      <c r="J23" s="85"/>
      <c r="K23" s="146"/>
      <c r="L23" s="56"/>
      <c r="M23" s="204">
        <v>2</v>
      </c>
      <c r="N23" s="147"/>
      <c r="O23" s="140"/>
      <c r="P23" s="140"/>
      <c r="Q23" s="140"/>
      <c r="R23" s="111"/>
      <c r="S23" s="148"/>
      <c r="T23" s="148"/>
      <c r="U23" s="148"/>
      <c r="V23" s="148"/>
      <c r="W23" s="148"/>
      <c r="X23" s="148"/>
      <c r="Y23" s="149"/>
      <c r="Z23" s="14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EK23" s="160"/>
    </row>
    <row r="24" spans="1:141" ht="25.5" customHeight="1" x14ac:dyDescent="0.35">
      <c r="A24" s="94"/>
      <c r="B24" s="94"/>
      <c r="C24" s="94"/>
      <c r="D24" s="94"/>
      <c r="E24" s="158"/>
      <c r="F24" s="107"/>
      <c r="G24" s="108"/>
      <c r="H24" s="94"/>
      <c r="I24" s="85"/>
      <c r="J24" s="85"/>
      <c r="K24" s="146"/>
      <c r="L24" s="56"/>
      <c r="M24" s="204">
        <v>3</v>
      </c>
      <c r="N24" s="147"/>
      <c r="O24" s="140"/>
      <c r="P24" s="140"/>
      <c r="Q24" s="140"/>
      <c r="R24" s="111"/>
      <c r="S24" s="148"/>
      <c r="T24" s="148"/>
      <c r="U24" s="148"/>
      <c r="V24" s="148"/>
      <c r="W24" s="148"/>
      <c r="X24" s="148"/>
      <c r="Y24" s="149"/>
      <c r="Z24" s="14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EK24" s="160"/>
    </row>
    <row r="25" spans="1:141" x14ac:dyDescent="0.25">
      <c r="A25" s="94"/>
      <c r="B25" s="94"/>
      <c r="C25" s="94"/>
      <c r="D25" s="94"/>
      <c r="E25" s="158"/>
      <c r="F25" s="94"/>
      <c r="G25" s="94"/>
      <c r="H25" s="94"/>
      <c r="I25" s="85"/>
      <c r="J25" s="85"/>
      <c r="K25" s="146"/>
      <c r="L25" s="56"/>
      <c r="M25" s="204">
        <v>4</v>
      </c>
      <c r="N25" s="147"/>
      <c r="O25" s="140"/>
      <c r="P25" s="140"/>
      <c r="Q25" s="140"/>
      <c r="R25" s="111"/>
      <c r="S25" s="148"/>
      <c r="T25" s="148"/>
      <c r="U25" s="148"/>
      <c r="V25" s="148"/>
      <c r="W25" s="148"/>
      <c r="X25" s="148"/>
      <c r="Y25" s="149"/>
      <c r="Z25" s="14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EK25" s="160"/>
    </row>
    <row r="26" spans="1:141" ht="22.5" x14ac:dyDescent="0.25">
      <c r="A26" s="85"/>
      <c r="B26" s="85"/>
      <c r="C26" s="100"/>
      <c r="D26" s="94"/>
      <c r="E26" s="158"/>
      <c r="F26" s="112"/>
      <c r="G26" s="112"/>
      <c r="H26" s="112"/>
      <c r="I26" s="94"/>
      <c r="J26" s="85"/>
      <c r="K26" s="146"/>
      <c r="L26" s="56"/>
      <c r="M26" s="204">
        <v>5</v>
      </c>
      <c r="N26" s="147"/>
      <c r="O26" s="140"/>
      <c r="P26" s="140"/>
      <c r="Q26" s="140"/>
      <c r="R26" s="111"/>
      <c r="S26" s="148"/>
      <c r="T26" s="148"/>
      <c r="U26" s="148"/>
      <c r="V26" s="148"/>
      <c r="W26" s="148"/>
      <c r="X26" s="148"/>
      <c r="Y26" s="149"/>
      <c r="Z26" s="145"/>
      <c r="AA26" s="109"/>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row>
    <row r="27" spans="1:141" ht="22.5" x14ac:dyDescent="0.25">
      <c r="A27" s="78"/>
      <c r="B27" s="81"/>
      <c r="C27" s="94"/>
      <c r="D27" s="94"/>
      <c r="E27" s="158"/>
      <c r="F27" s="112"/>
      <c r="G27" s="112"/>
      <c r="H27" s="112"/>
      <c r="I27" s="94"/>
      <c r="J27" s="85"/>
      <c r="K27" s="146"/>
      <c r="L27" s="56"/>
      <c r="M27" s="204">
        <v>6</v>
      </c>
      <c r="N27" s="147"/>
      <c r="O27" s="140"/>
      <c r="P27" s="140"/>
      <c r="Q27" s="140"/>
      <c r="R27" s="111"/>
      <c r="S27" s="148"/>
      <c r="T27" s="148"/>
      <c r="U27" s="148"/>
      <c r="V27" s="148"/>
      <c r="W27" s="148"/>
      <c r="X27" s="148"/>
      <c r="Y27" s="149"/>
      <c r="Z27" s="145"/>
      <c r="AA27" s="109"/>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row>
    <row r="28" spans="1:141" x14ac:dyDescent="0.25">
      <c r="A28" s="78"/>
      <c r="B28" s="78"/>
      <c r="C28" s="94"/>
      <c r="D28" s="94"/>
      <c r="E28" s="158"/>
      <c r="F28" s="94"/>
      <c r="G28" s="94"/>
      <c r="H28" s="94"/>
      <c r="I28" s="85"/>
      <c r="J28" s="85"/>
      <c r="K28" s="146"/>
      <c r="L28" s="56"/>
      <c r="M28" s="204">
        <v>7</v>
      </c>
      <c r="N28" s="147"/>
      <c r="O28" s="140"/>
      <c r="P28" s="140"/>
      <c r="Q28" s="140"/>
      <c r="R28" s="111"/>
      <c r="S28" s="148"/>
      <c r="T28" s="148"/>
      <c r="U28" s="148"/>
      <c r="V28" s="148"/>
      <c r="W28" s="148"/>
      <c r="X28" s="148"/>
      <c r="Y28" s="149"/>
      <c r="Z28" s="145"/>
      <c r="AA28" s="109"/>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row>
    <row r="29" spans="1:141" x14ac:dyDescent="0.25">
      <c r="A29" s="78"/>
      <c r="B29" s="78"/>
      <c r="C29" s="85"/>
      <c r="D29" s="85"/>
      <c r="E29" s="78"/>
      <c r="F29" s="85"/>
      <c r="G29" s="85"/>
      <c r="H29" s="85"/>
      <c r="I29" s="85"/>
      <c r="J29" s="85"/>
      <c r="K29" s="146"/>
      <c r="L29" s="56"/>
      <c r="M29" s="204">
        <v>8</v>
      </c>
      <c r="N29" s="147"/>
      <c r="O29" s="140"/>
      <c r="P29" s="140"/>
      <c r="Q29" s="140"/>
      <c r="R29" s="111"/>
      <c r="S29" s="148"/>
      <c r="T29" s="148"/>
      <c r="U29" s="148"/>
      <c r="V29" s="148"/>
      <c r="W29" s="148"/>
      <c r="X29" s="148"/>
      <c r="Y29" s="149"/>
      <c r="Z29" s="145"/>
      <c r="AA29" s="109"/>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row>
    <row r="30" spans="1:141" x14ac:dyDescent="0.25">
      <c r="C30" s="78"/>
      <c r="D30" s="85"/>
      <c r="E30" s="78"/>
      <c r="F30" s="85"/>
      <c r="G30" s="85"/>
      <c r="H30" s="85"/>
      <c r="I30" s="85"/>
      <c r="J30" s="85"/>
      <c r="K30" s="146"/>
      <c r="L30" s="56"/>
      <c r="M30" s="204">
        <v>9</v>
      </c>
      <c r="N30" s="147"/>
      <c r="O30" s="140"/>
      <c r="P30" s="140"/>
      <c r="Q30" s="140"/>
      <c r="R30" s="150"/>
      <c r="S30" s="148"/>
      <c r="T30" s="148"/>
      <c r="U30" s="148"/>
      <c r="V30" s="148"/>
      <c r="W30" s="148"/>
      <c r="X30" s="148"/>
      <c r="Y30" s="149"/>
      <c r="Z30" s="145"/>
      <c r="AA30" s="109"/>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row>
    <row r="31" spans="1:141" x14ac:dyDescent="0.25">
      <c r="C31" s="78"/>
      <c r="D31" s="85"/>
      <c r="E31" s="78"/>
      <c r="K31" s="146"/>
      <c r="L31" s="56"/>
      <c r="M31" s="204">
        <v>10</v>
      </c>
      <c r="N31" s="147"/>
      <c r="O31" s="140"/>
      <c r="P31" s="140"/>
      <c r="Q31" s="140"/>
      <c r="R31" s="111"/>
      <c r="S31" s="148"/>
      <c r="T31" s="148"/>
      <c r="U31" s="148"/>
      <c r="V31" s="148"/>
      <c r="W31" s="148"/>
      <c r="X31" s="148"/>
      <c r="Y31" s="149"/>
      <c r="Z31" s="145"/>
      <c r="AA31" s="80"/>
    </row>
    <row r="32" spans="1:141" x14ac:dyDescent="0.25">
      <c r="B32" s="81"/>
      <c r="C32" s="78"/>
      <c r="D32" s="78"/>
      <c r="E32" s="78"/>
      <c r="F32" s="158"/>
      <c r="K32" s="146"/>
      <c r="L32" s="56"/>
      <c r="M32" s="204">
        <v>11</v>
      </c>
      <c r="N32" s="147"/>
      <c r="O32" s="151"/>
      <c r="P32" s="151"/>
      <c r="Q32" s="151"/>
      <c r="R32" s="111"/>
      <c r="S32" s="148"/>
      <c r="T32" s="148"/>
      <c r="U32" s="148"/>
      <c r="V32" s="148"/>
      <c r="W32" s="148"/>
      <c r="X32" s="148"/>
      <c r="Y32" s="149"/>
      <c r="Z32" s="145"/>
      <c r="AA32" s="80"/>
    </row>
    <row r="33" spans="2:27" x14ac:dyDescent="0.25">
      <c r="B33" s="81"/>
      <c r="F33" s="158"/>
      <c r="K33" s="146"/>
      <c r="L33" s="56"/>
      <c r="M33" s="204">
        <v>12</v>
      </c>
      <c r="N33" s="147"/>
      <c r="O33" s="140"/>
      <c r="P33" s="140"/>
      <c r="Q33" s="140"/>
      <c r="R33" s="111"/>
      <c r="S33" s="148"/>
      <c r="T33" s="148"/>
      <c r="U33" s="148"/>
      <c r="V33" s="148"/>
      <c r="W33" s="148"/>
      <c r="X33" s="148"/>
      <c r="Y33" s="149"/>
      <c r="Z33" s="145"/>
      <c r="AA33" s="80"/>
    </row>
    <row r="34" spans="2:27" x14ac:dyDescent="0.25">
      <c r="B34" s="81"/>
      <c r="F34" s="158"/>
      <c r="K34" s="146"/>
      <c r="L34" s="56"/>
      <c r="M34" s="204">
        <v>13</v>
      </c>
      <c r="N34" s="628">
        <v>4445</v>
      </c>
      <c r="O34" s="140"/>
      <c r="P34" s="140"/>
      <c r="Q34" s="140"/>
      <c r="R34" s="111"/>
      <c r="S34" s="148"/>
      <c r="T34" s="148"/>
      <c r="U34" s="148"/>
      <c r="V34" s="148"/>
      <c r="W34" s="148"/>
      <c r="X34" s="148"/>
      <c r="Y34" s="149"/>
      <c r="Z34" s="145"/>
      <c r="AA34" s="80"/>
    </row>
    <row r="35" spans="2:27" x14ac:dyDescent="0.25">
      <c r="B35" s="81"/>
      <c r="F35" s="158"/>
      <c r="K35" s="146"/>
      <c r="L35" s="56"/>
      <c r="M35" s="204">
        <v>14</v>
      </c>
      <c r="N35" s="627">
        <v>4787</v>
      </c>
      <c r="O35" s="152"/>
      <c r="P35" s="152"/>
      <c r="Q35" s="152"/>
      <c r="R35" s="111"/>
      <c r="S35" s="148"/>
      <c r="T35" s="148"/>
      <c r="U35" s="148"/>
      <c r="V35" s="148"/>
      <c r="W35" s="148"/>
      <c r="X35" s="148"/>
      <c r="Y35" s="149"/>
      <c r="Z35" s="145"/>
      <c r="AA35" s="80"/>
    </row>
    <row r="36" spans="2:27" x14ac:dyDescent="0.25">
      <c r="B36" s="81"/>
      <c r="F36" s="158"/>
      <c r="K36" s="158"/>
      <c r="L36" s="158"/>
      <c r="M36" s="204">
        <v>15</v>
      </c>
      <c r="N36" s="145">
        <v>5129</v>
      </c>
      <c r="O36" s="158"/>
      <c r="P36" s="158"/>
      <c r="Q36" s="158"/>
      <c r="R36" s="158"/>
      <c r="S36" s="158"/>
      <c r="T36" s="158"/>
      <c r="U36" s="158"/>
      <c r="V36" s="158"/>
      <c r="W36" s="158"/>
      <c r="X36" s="158"/>
      <c r="Y36" s="158"/>
      <c r="Z36" s="158"/>
    </row>
    <row r="37" spans="2:27" x14ac:dyDescent="0.25">
      <c r="B37" s="81"/>
      <c r="F37" s="158"/>
      <c r="K37" s="158"/>
      <c r="L37" s="158"/>
      <c r="M37" s="158"/>
      <c r="N37" s="158"/>
      <c r="O37" s="158"/>
      <c r="P37" s="158"/>
      <c r="Q37" s="158"/>
      <c r="R37" s="158"/>
      <c r="S37" s="158"/>
      <c r="T37" s="158"/>
      <c r="U37" s="158"/>
      <c r="V37" s="158"/>
      <c r="W37" s="158"/>
      <c r="X37" s="158"/>
      <c r="Y37" s="158"/>
      <c r="Z37" s="158"/>
    </row>
    <row r="38" spans="2:27" x14ac:dyDescent="0.25">
      <c r="B38" s="81"/>
      <c r="F38" s="158"/>
      <c r="K38" s="158"/>
      <c r="L38" s="158"/>
      <c r="M38" s="158"/>
      <c r="N38" s="158"/>
      <c r="O38" s="158"/>
      <c r="P38" s="158"/>
      <c r="Q38" s="158"/>
      <c r="R38" s="158"/>
      <c r="S38" s="158"/>
      <c r="T38" s="158"/>
      <c r="U38" s="158"/>
      <c r="V38" s="158"/>
      <c r="W38" s="158"/>
      <c r="X38" s="158"/>
      <c r="Y38" s="158"/>
      <c r="Z38" s="158"/>
    </row>
    <row r="39" spans="2:27" x14ac:dyDescent="0.25">
      <c r="B39" s="81"/>
      <c r="K39" s="158"/>
      <c r="L39" s="158"/>
      <c r="M39" s="158"/>
      <c r="N39" s="158"/>
      <c r="O39" s="158"/>
      <c r="P39" s="158"/>
      <c r="Q39" s="158"/>
      <c r="R39" s="158"/>
      <c r="S39" s="158"/>
      <c r="T39" s="158"/>
      <c r="U39" s="158"/>
      <c r="V39" s="158"/>
      <c r="W39" s="158"/>
      <c r="X39" s="158"/>
      <c r="Y39" s="158"/>
      <c r="Z39" s="158"/>
    </row>
    <row r="40" spans="2:27" x14ac:dyDescent="0.25">
      <c r="B40" s="81"/>
      <c r="K40" s="158"/>
      <c r="L40" s="158"/>
      <c r="M40" s="158"/>
      <c r="N40" s="158"/>
      <c r="O40" s="158"/>
      <c r="P40" s="158"/>
      <c r="Q40" s="158"/>
      <c r="R40" s="158"/>
      <c r="S40" s="158"/>
      <c r="T40" s="158"/>
      <c r="U40" s="158"/>
      <c r="V40" s="158"/>
      <c r="W40" s="158"/>
      <c r="X40" s="158"/>
      <c r="Y40" s="158"/>
      <c r="Z40" s="158"/>
    </row>
    <row r="41" spans="2:27" x14ac:dyDescent="0.25">
      <c r="B41" s="81"/>
      <c r="K41" s="158"/>
      <c r="L41" s="158"/>
      <c r="M41" s="158"/>
      <c r="N41" s="158"/>
      <c r="O41" s="158"/>
      <c r="P41" s="158"/>
      <c r="Q41" s="158"/>
      <c r="R41" s="158"/>
      <c r="S41" s="158"/>
      <c r="T41" s="158"/>
      <c r="U41" s="158"/>
      <c r="V41" s="158"/>
      <c r="W41" s="158"/>
      <c r="X41" s="158"/>
      <c r="Y41" s="158"/>
      <c r="Z41" s="158"/>
    </row>
    <row r="42" spans="2:27" x14ac:dyDescent="0.25">
      <c r="B42" s="81"/>
    </row>
    <row r="43" spans="2:27" x14ac:dyDescent="0.25">
      <c r="B43" s="81"/>
    </row>
    <row r="44" spans="2:27" x14ac:dyDescent="0.25">
      <c r="B44" s="81"/>
    </row>
    <row r="45" spans="2:27" x14ac:dyDescent="0.25">
      <c r="B45" s="81"/>
    </row>
    <row r="46" spans="2:27" x14ac:dyDescent="0.25">
      <c r="B46" s="81"/>
    </row>
    <row r="47" spans="2:27" x14ac:dyDescent="0.25">
      <c r="B47" s="81"/>
    </row>
    <row r="48" spans="2:27" x14ac:dyDescent="0.25">
      <c r="B48" s="81"/>
    </row>
    <row r="49" spans="2:2" x14ac:dyDescent="0.25">
      <c r="B49" s="81"/>
    </row>
    <row r="50" spans="2:2" x14ac:dyDescent="0.25">
      <c r="B50" s="81"/>
    </row>
    <row r="51" spans="2:2" x14ac:dyDescent="0.25">
      <c r="B51" s="81"/>
    </row>
    <row r="52" spans="2:2" x14ac:dyDescent="0.25">
      <c r="B52" s="81"/>
    </row>
    <row r="53" spans="2:2" x14ac:dyDescent="0.25">
      <c r="B53" s="81"/>
    </row>
    <row r="54" spans="2:2" x14ac:dyDescent="0.25">
      <c r="B54" s="81"/>
    </row>
    <row r="55" spans="2:2" x14ac:dyDescent="0.25">
      <c r="B55" s="81"/>
    </row>
    <row r="56" spans="2:2" x14ac:dyDescent="0.25">
      <c r="B56" s="81"/>
    </row>
    <row r="57" spans="2:2" x14ac:dyDescent="0.25">
      <c r="B57" s="81"/>
    </row>
    <row r="58" spans="2:2" x14ac:dyDescent="0.25">
      <c r="B58" s="81"/>
    </row>
    <row r="59" spans="2:2" x14ac:dyDescent="0.25">
      <c r="B59" s="81"/>
    </row>
    <row r="60" spans="2:2" x14ac:dyDescent="0.25">
      <c r="B60" s="81"/>
    </row>
    <row r="61" spans="2:2" x14ac:dyDescent="0.25">
      <c r="B61" s="81"/>
    </row>
    <row r="62" spans="2:2" x14ac:dyDescent="0.25">
      <c r="B62" s="81"/>
    </row>
    <row r="63" spans="2:2" x14ac:dyDescent="0.25">
      <c r="B63" s="81"/>
    </row>
    <row r="64" spans="2:2" x14ac:dyDescent="0.25">
      <c r="B64" s="81"/>
    </row>
    <row r="65" spans="2:2" x14ac:dyDescent="0.25">
      <c r="B65" s="81"/>
    </row>
    <row r="66" spans="2:2" x14ac:dyDescent="0.25">
      <c r="B66" s="81"/>
    </row>
    <row r="67" spans="2:2" x14ac:dyDescent="0.25">
      <c r="B67" s="81"/>
    </row>
    <row r="68" spans="2:2" x14ac:dyDescent="0.25">
      <c r="B68" s="81"/>
    </row>
    <row r="69" spans="2:2" x14ac:dyDescent="0.25">
      <c r="B69" s="81"/>
    </row>
    <row r="70" spans="2:2" x14ac:dyDescent="0.25">
      <c r="B70" s="81"/>
    </row>
    <row r="71" spans="2:2" x14ac:dyDescent="0.25">
      <c r="B71" s="81"/>
    </row>
    <row r="72" spans="2:2" x14ac:dyDescent="0.25">
      <c r="B72" s="81"/>
    </row>
    <row r="73" spans="2:2" x14ac:dyDescent="0.25">
      <c r="B73" s="81"/>
    </row>
    <row r="74" spans="2:2" x14ac:dyDescent="0.25">
      <c r="B74" s="81"/>
    </row>
    <row r="75" spans="2:2" x14ac:dyDescent="0.25">
      <c r="B75" s="81"/>
    </row>
    <row r="76" spans="2:2" x14ac:dyDescent="0.25">
      <c r="B76" s="81"/>
    </row>
    <row r="77" spans="2:2" x14ac:dyDescent="0.25">
      <c r="B77" s="81"/>
    </row>
    <row r="78" spans="2:2" x14ac:dyDescent="0.25">
      <c r="B78" s="81"/>
    </row>
    <row r="79" spans="2:2" x14ac:dyDescent="0.25">
      <c r="B79" s="81"/>
    </row>
    <row r="80" spans="2:2" x14ac:dyDescent="0.25">
      <c r="B80" s="81"/>
    </row>
    <row r="81" spans="2:2" x14ac:dyDescent="0.25">
      <c r="B81" s="81"/>
    </row>
    <row r="82" spans="2:2" x14ac:dyDescent="0.25">
      <c r="B82" s="81"/>
    </row>
    <row r="83" spans="2:2" x14ac:dyDescent="0.25">
      <c r="B83" s="81"/>
    </row>
    <row r="84" spans="2:2" x14ac:dyDescent="0.25">
      <c r="B84" s="81"/>
    </row>
    <row r="85" spans="2:2" x14ac:dyDescent="0.25">
      <c r="B85" s="81"/>
    </row>
    <row r="86" spans="2:2" x14ac:dyDescent="0.25">
      <c r="B86" s="81"/>
    </row>
    <row r="87" spans="2:2" x14ac:dyDescent="0.25">
      <c r="B87" s="81"/>
    </row>
    <row r="88" spans="2:2" x14ac:dyDescent="0.25">
      <c r="B88" s="81"/>
    </row>
    <row r="89" spans="2:2" x14ac:dyDescent="0.25">
      <c r="B89" s="81"/>
    </row>
    <row r="90" spans="2:2" x14ac:dyDescent="0.25">
      <c r="B90" s="81"/>
    </row>
    <row r="91" spans="2:2" x14ac:dyDescent="0.25">
      <c r="B91" s="81"/>
    </row>
    <row r="92" spans="2:2" x14ac:dyDescent="0.25">
      <c r="B92" s="81"/>
    </row>
    <row r="93" spans="2:2" x14ac:dyDescent="0.25">
      <c r="B93" s="81"/>
    </row>
    <row r="94" spans="2:2" x14ac:dyDescent="0.25">
      <c r="B94" s="81"/>
    </row>
    <row r="95" spans="2:2" x14ac:dyDescent="0.25">
      <c r="B95" s="81"/>
    </row>
    <row r="96" spans="2:2" x14ac:dyDescent="0.25">
      <c r="B96" s="81"/>
    </row>
    <row r="97" spans="2:2" x14ac:dyDescent="0.25">
      <c r="B97" s="81"/>
    </row>
    <row r="98" spans="2:2" x14ac:dyDescent="0.25">
      <c r="B98" s="81"/>
    </row>
    <row r="99" spans="2:2" x14ac:dyDescent="0.25">
      <c r="B99" s="81"/>
    </row>
    <row r="100" spans="2:2" x14ac:dyDescent="0.25">
      <c r="B100" s="81"/>
    </row>
    <row r="101" spans="2:2" x14ac:dyDescent="0.25">
      <c r="B101" s="81"/>
    </row>
    <row r="102" spans="2:2" x14ac:dyDescent="0.25">
      <c r="B102" s="81"/>
    </row>
    <row r="103" spans="2:2" x14ac:dyDescent="0.25">
      <c r="B103" s="81"/>
    </row>
    <row r="104" spans="2:2" x14ac:dyDescent="0.25">
      <c r="B104" s="81"/>
    </row>
    <row r="105" spans="2:2" x14ac:dyDescent="0.25">
      <c r="B105" s="81"/>
    </row>
    <row r="106" spans="2:2" x14ac:dyDescent="0.25">
      <c r="B106" s="81"/>
    </row>
    <row r="107" spans="2:2" x14ac:dyDescent="0.25">
      <c r="B107" s="81"/>
    </row>
    <row r="108" spans="2:2" x14ac:dyDescent="0.25">
      <c r="B108" s="81"/>
    </row>
    <row r="109" spans="2:2" x14ac:dyDescent="0.25">
      <c r="B109" s="81"/>
    </row>
    <row r="110" spans="2:2" x14ac:dyDescent="0.25">
      <c r="B110" s="81"/>
    </row>
    <row r="111" spans="2:2" x14ac:dyDescent="0.25">
      <c r="B111" s="81"/>
    </row>
    <row r="112" spans="2:2" x14ac:dyDescent="0.25">
      <c r="B112" s="81"/>
    </row>
    <row r="113" spans="2:2" x14ac:dyDescent="0.25">
      <c r="B113" s="81"/>
    </row>
    <row r="114" spans="2:2" x14ac:dyDescent="0.25">
      <c r="B114" s="81"/>
    </row>
    <row r="115" spans="2:2" x14ac:dyDescent="0.25">
      <c r="B115" s="81"/>
    </row>
    <row r="116" spans="2:2" x14ac:dyDescent="0.25">
      <c r="B116" s="81"/>
    </row>
    <row r="117" spans="2:2" x14ac:dyDescent="0.25">
      <c r="B117" s="81"/>
    </row>
    <row r="118" spans="2:2" x14ac:dyDescent="0.25">
      <c r="B118" s="81"/>
    </row>
    <row r="119" spans="2:2" x14ac:dyDescent="0.25">
      <c r="B119" s="81"/>
    </row>
    <row r="120" spans="2:2" x14ac:dyDescent="0.25">
      <c r="B120" s="81"/>
    </row>
    <row r="121" spans="2:2" x14ac:dyDescent="0.25">
      <c r="B121" s="81"/>
    </row>
    <row r="122" spans="2:2" x14ac:dyDescent="0.25">
      <c r="B122" s="81"/>
    </row>
    <row r="123" spans="2:2" x14ac:dyDescent="0.25">
      <c r="B123" s="81"/>
    </row>
    <row r="124" spans="2:2" x14ac:dyDescent="0.25">
      <c r="B124" s="81"/>
    </row>
    <row r="125" spans="2:2" x14ac:dyDescent="0.25">
      <c r="B125" s="81"/>
    </row>
    <row r="126" spans="2:2" x14ac:dyDescent="0.25">
      <c r="B126" s="81"/>
    </row>
    <row r="127" spans="2:2" x14ac:dyDescent="0.25">
      <c r="B127" s="81"/>
    </row>
    <row r="128" spans="2:2" x14ac:dyDescent="0.25">
      <c r="B128" s="81"/>
    </row>
    <row r="129" spans="2:2" x14ac:dyDescent="0.25">
      <c r="B129" s="81"/>
    </row>
    <row r="130" spans="2:2" x14ac:dyDescent="0.25">
      <c r="B130" s="81"/>
    </row>
    <row r="131" spans="2:2" x14ac:dyDescent="0.25">
      <c r="B131" s="81"/>
    </row>
    <row r="132" spans="2:2" x14ac:dyDescent="0.25">
      <c r="B132" s="81"/>
    </row>
    <row r="133" spans="2:2" x14ac:dyDescent="0.25">
      <c r="B133" s="81"/>
    </row>
    <row r="134" spans="2:2" x14ac:dyDescent="0.25">
      <c r="B134" s="81"/>
    </row>
    <row r="135" spans="2:2" x14ac:dyDescent="0.25">
      <c r="B135" s="81"/>
    </row>
    <row r="136" spans="2:2" x14ac:dyDescent="0.25">
      <c r="B136" s="81"/>
    </row>
    <row r="137" spans="2:2" x14ac:dyDescent="0.25">
      <c r="B137" s="81"/>
    </row>
    <row r="138" spans="2:2" x14ac:dyDescent="0.25">
      <c r="B138" s="81"/>
    </row>
    <row r="139" spans="2:2" x14ac:dyDescent="0.25">
      <c r="B139" s="81"/>
    </row>
    <row r="140" spans="2:2" x14ac:dyDescent="0.25">
      <c r="B140" s="81"/>
    </row>
    <row r="141" spans="2:2" x14ac:dyDescent="0.25">
      <c r="B141" s="81"/>
    </row>
    <row r="142" spans="2:2" x14ac:dyDescent="0.25">
      <c r="B142" s="81"/>
    </row>
    <row r="143" spans="2:2" x14ac:dyDescent="0.25">
      <c r="B143" s="81"/>
    </row>
    <row r="144" spans="2:2" x14ac:dyDescent="0.25">
      <c r="B144" s="81"/>
    </row>
    <row r="145" spans="2:2" x14ac:dyDescent="0.25">
      <c r="B145" s="81"/>
    </row>
    <row r="146" spans="2:2" x14ac:dyDescent="0.25">
      <c r="B146" s="81"/>
    </row>
    <row r="147" spans="2:2" x14ac:dyDescent="0.25">
      <c r="B147" s="81"/>
    </row>
    <row r="148" spans="2:2" x14ac:dyDescent="0.25">
      <c r="B148" s="81"/>
    </row>
    <row r="149" spans="2:2" x14ac:dyDescent="0.25">
      <c r="B149" s="81"/>
    </row>
    <row r="150" spans="2:2" x14ac:dyDescent="0.25">
      <c r="B150" s="81"/>
    </row>
    <row r="151" spans="2:2" x14ac:dyDescent="0.25">
      <c r="B151" s="81"/>
    </row>
    <row r="152" spans="2:2" x14ac:dyDescent="0.25">
      <c r="B152" s="81"/>
    </row>
    <row r="153" spans="2:2" x14ac:dyDescent="0.25">
      <c r="B153" s="81"/>
    </row>
    <row r="154" spans="2:2" x14ac:dyDescent="0.25">
      <c r="B154" s="81"/>
    </row>
    <row r="155" spans="2:2" x14ac:dyDescent="0.25">
      <c r="B155" s="81"/>
    </row>
    <row r="156" spans="2:2" x14ac:dyDescent="0.25">
      <c r="B156" s="81"/>
    </row>
    <row r="157" spans="2:2" x14ac:dyDescent="0.25">
      <c r="B157" s="81"/>
    </row>
    <row r="158" spans="2:2" x14ac:dyDescent="0.25">
      <c r="B158" s="81"/>
    </row>
    <row r="159" spans="2:2" x14ac:dyDescent="0.25">
      <c r="B159" s="81"/>
    </row>
    <row r="160" spans="2:2" x14ac:dyDescent="0.25">
      <c r="B160" s="81"/>
    </row>
    <row r="161" spans="2:2" x14ac:dyDescent="0.25">
      <c r="B161" s="81"/>
    </row>
    <row r="162" spans="2:2" x14ac:dyDescent="0.25">
      <c r="B162" s="81"/>
    </row>
    <row r="163" spans="2:2" x14ac:dyDescent="0.25">
      <c r="B163" s="81"/>
    </row>
    <row r="164" spans="2:2" x14ac:dyDescent="0.25">
      <c r="B164" s="81"/>
    </row>
    <row r="165" spans="2:2" x14ac:dyDescent="0.25">
      <c r="B165" s="81"/>
    </row>
    <row r="166" spans="2:2" x14ac:dyDescent="0.25">
      <c r="B166" s="81"/>
    </row>
    <row r="167" spans="2:2" x14ac:dyDescent="0.25">
      <c r="B167" s="81"/>
    </row>
    <row r="168" spans="2:2" x14ac:dyDescent="0.25">
      <c r="B168" s="81"/>
    </row>
    <row r="169" spans="2:2" x14ac:dyDescent="0.25">
      <c r="B169" s="81"/>
    </row>
    <row r="170" spans="2:2" x14ac:dyDescent="0.25">
      <c r="B170" s="81"/>
    </row>
    <row r="171" spans="2:2" x14ac:dyDescent="0.25">
      <c r="B171" s="81"/>
    </row>
    <row r="172" spans="2:2" x14ac:dyDescent="0.25">
      <c r="B172" s="81"/>
    </row>
    <row r="173" spans="2:2" x14ac:dyDescent="0.25">
      <c r="B173" s="81"/>
    </row>
    <row r="174" spans="2:2" x14ac:dyDescent="0.25">
      <c r="B174" s="81"/>
    </row>
    <row r="175" spans="2:2" x14ac:dyDescent="0.25">
      <c r="B175" s="81"/>
    </row>
    <row r="176" spans="2:2" x14ac:dyDescent="0.25">
      <c r="B176" s="81"/>
    </row>
    <row r="177" spans="2:2" x14ac:dyDescent="0.25">
      <c r="B177" s="81"/>
    </row>
    <row r="178" spans="2:2" x14ac:dyDescent="0.25">
      <c r="B178" s="81"/>
    </row>
    <row r="179" spans="2:2" x14ac:dyDescent="0.25">
      <c r="B179" s="81"/>
    </row>
    <row r="180" spans="2:2" x14ac:dyDescent="0.25">
      <c r="B180" s="81"/>
    </row>
    <row r="181" spans="2:2" x14ac:dyDescent="0.25">
      <c r="B181" s="81"/>
    </row>
    <row r="182" spans="2:2" x14ac:dyDescent="0.25">
      <c r="B182" s="81"/>
    </row>
    <row r="183" spans="2:2" x14ac:dyDescent="0.25">
      <c r="B183" s="81"/>
    </row>
    <row r="184" spans="2:2" x14ac:dyDescent="0.25">
      <c r="B184" s="81"/>
    </row>
    <row r="185" spans="2:2" x14ac:dyDescent="0.25">
      <c r="B185" s="81"/>
    </row>
    <row r="186" spans="2:2" x14ac:dyDescent="0.25">
      <c r="B186" s="81"/>
    </row>
    <row r="187" spans="2:2" x14ac:dyDescent="0.25">
      <c r="B187" s="81"/>
    </row>
    <row r="188" spans="2:2" x14ac:dyDescent="0.25">
      <c r="B188" s="81"/>
    </row>
    <row r="189" spans="2:2" x14ac:dyDescent="0.25">
      <c r="B189" s="81"/>
    </row>
    <row r="190" spans="2:2" x14ac:dyDescent="0.25">
      <c r="B190" s="81"/>
    </row>
    <row r="191" spans="2:2" x14ac:dyDescent="0.25">
      <c r="B191" s="81"/>
    </row>
    <row r="192" spans="2:2" x14ac:dyDescent="0.25">
      <c r="B192" s="81"/>
    </row>
    <row r="193" spans="2:2" x14ac:dyDescent="0.25">
      <c r="B193" s="81"/>
    </row>
    <row r="194" spans="2:2" x14ac:dyDescent="0.25">
      <c r="B194" s="81"/>
    </row>
    <row r="195" spans="2:2" x14ac:dyDescent="0.25">
      <c r="B195" s="81"/>
    </row>
    <row r="196" spans="2:2" x14ac:dyDescent="0.25">
      <c r="B196" s="81"/>
    </row>
    <row r="197" spans="2:2" x14ac:dyDescent="0.25">
      <c r="B197" s="81"/>
    </row>
    <row r="198" spans="2:2" x14ac:dyDescent="0.25">
      <c r="B198" s="81"/>
    </row>
    <row r="199" spans="2:2" x14ac:dyDescent="0.25">
      <c r="B199" s="81"/>
    </row>
    <row r="200" spans="2:2" x14ac:dyDescent="0.25">
      <c r="B200" s="81"/>
    </row>
    <row r="201" spans="2:2" x14ac:dyDescent="0.25">
      <c r="B201" s="81"/>
    </row>
    <row r="202" spans="2:2" x14ac:dyDescent="0.25">
      <c r="B202" s="81"/>
    </row>
    <row r="203" spans="2:2" x14ac:dyDescent="0.25">
      <c r="B203" s="81"/>
    </row>
    <row r="204" spans="2:2" x14ac:dyDescent="0.25">
      <c r="B204" s="81"/>
    </row>
    <row r="205" spans="2:2" x14ac:dyDescent="0.25">
      <c r="B205" s="81"/>
    </row>
    <row r="206" spans="2:2" x14ac:dyDescent="0.25">
      <c r="B206" s="81"/>
    </row>
    <row r="207" spans="2:2" x14ac:dyDescent="0.25">
      <c r="B207" s="81"/>
    </row>
    <row r="208" spans="2:2" x14ac:dyDescent="0.25">
      <c r="B208" s="81"/>
    </row>
    <row r="209" spans="2:2" x14ac:dyDescent="0.25">
      <c r="B209" s="81"/>
    </row>
    <row r="210" spans="2:2" x14ac:dyDescent="0.25">
      <c r="B210" s="81"/>
    </row>
    <row r="211" spans="2:2" x14ac:dyDescent="0.25">
      <c r="B211" s="81"/>
    </row>
    <row r="212" spans="2:2" x14ac:dyDescent="0.25">
      <c r="B212" s="81"/>
    </row>
    <row r="213" spans="2:2" x14ac:dyDescent="0.25">
      <c r="B213" s="81"/>
    </row>
    <row r="214" spans="2:2" x14ac:dyDescent="0.25">
      <c r="B214" s="81"/>
    </row>
    <row r="215" spans="2:2" x14ac:dyDescent="0.25">
      <c r="B215" s="81"/>
    </row>
    <row r="216" spans="2:2" x14ac:dyDescent="0.25">
      <c r="B216" s="81"/>
    </row>
    <row r="217" spans="2:2" x14ac:dyDescent="0.25">
      <c r="B217" s="81"/>
    </row>
    <row r="218" spans="2:2" x14ac:dyDescent="0.25">
      <c r="B218" s="81"/>
    </row>
    <row r="219" spans="2:2" x14ac:dyDescent="0.25">
      <c r="B219" s="81"/>
    </row>
    <row r="220" spans="2:2" x14ac:dyDescent="0.25">
      <c r="B220" s="81"/>
    </row>
    <row r="221" spans="2:2" x14ac:dyDescent="0.25">
      <c r="B221" s="81"/>
    </row>
    <row r="222" spans="2:2" x14ac:dyDescent="0.25">
      <c r="B222" s="81"/>
    </row>
    <row r="223" spans="2:2" x14ac:dyDescent="0.25">
      <c r="B223" s="81"/>
    </row>
    <row r="224" spans="2:2" x14ac:dyDescent="0.25">
      <c r="B224" s="81"/>
    </row>
    <row r="225" spans="1:5" x14ac:dyDescent="0.25">
      <c r="B225" s="81"/>
    </row>
    <row r="226" spans="1:5" x14ac:dyDescent="0.25">
      <c r="B226" s="81"/>
    </row>
    <row r="227" spans="1:5" x14ac:dyDescent="0.25">
      <c r="A227" s="160"/>
      <c r="B227" s="82"/>
    </row>
    <row r="228" spans="1:5" x14ac:dyDescent="0.25">
      <c r="A228" s="160"/>
      <c r="B228" s="82"/>
    </row>
    <row r="229" spans="1:5" x14ac:dyDescent="0.25">
      <c r="A229" s="160"/>
      <c r="B229" s="82"/>
    </row>
    <row r="230" spans="1:5" x14ac:dyDescent="0.25">
      <c r="A230" s="160"/>
      <c r="B230" s="82"/>
      <c r="C230" s="160"/>
    </row>
    <row r="231" spans="1:5" x14ac:dyDescent="0.25">
      <c r="A231" s="160"/>
      <c r="B231" s="82"/>
      <c r="C231" s="160"/>
    </row>
    <row r="232" spans="1:5" x14ac:dyDescent="0.25">
      <c r="A232" s="160"/>
      <c r="B232" s="82"/>
      <c r="C232" s="160"/>
      <c r="D232" s="160"/>
      <c r="E232" s="160"/>
    </row>
    <row r="233" spans="1:5" x14ac:dyDescent="0.25">
      <c r="A233" s="160"/>
      <c r="B233" s="82"/>
      <c r="C233" s="160"/>
      <c r="D233" s="160"/>
      <c r="E233" s="160"/>
    </row>
    <row r="234" spans="1:5" x14ac:dyDescent="0.25">
      <c r="A234" s="160"/>
      <c r="B234" s="82"/>
      <c r="C234" s="160"/>
      <c r="D234" s="160"/>
      <c r="E234" s="160"/>
    </row>
    <row r="235" spans="1:5" x14ac:dyDescent="0.25">
      <c r="C235" s="160"/>
      <c r="D235" s="160"/>
      <c r="E235" s="160"/>
    </row>
    <row r="236" spans="1:5" x14ac:dyDescent="0.25">
      <c r="C236" s="160"/>
      <c r="D236" s="160"/>
      <c r="E236" s="160"/>
    </row>
    <row r="237" spans="1:5" x14ac:dyDescent="0.25">
      <c r="C237" s="160"/>
      <c r="D237" s="160"/>
      <c r="E237" s="160"/>
    </row>
    <row r="1048576" spans="9:45" x14ac:dyDescent="0.25">
      <c r="I1048576" s="160"/>
      <c r="J1048576" s="160"/>
      <c r="K1048576" s="160"/>
      <c r="L1048576" s="160"/>
      <c r="M1048576" s="160"/>
      <c r="N1048576" s="160"/>
      <c r="O1048576" s="160"/>
      <c r="P1048576" s="160"/>
      <c r="Q1048576" s="160"/>
      <c r="R1048576" s="160"/>
      <c r="S1048576" s="160"/>
      <c r="T1048576" s="160"/>
      <c r="U1048576" s="160"/>
      <c r="V1048576" s="160"/>
      <c r="W1048576" s="160"/>
      <c r="X1048576" s="160"/>
      <c r="Y1048576" s="160"/>
      <c r="Z1048576" s="160"/>
      <c r="AA1048576" s="160"/>
      <c r="AD1048576" s="160"/>
      <c r="AE1048576" s="160"/>
      <c r="AF1048576" s="160"/>
      <c r="AG1048576" s="160"/>
      <c r="AH1048576" s="160"/>
      <c r="AI1048576" s="160"/>
      <c r="AJ1048576" s="160"/>
      <c r="AK1048576" s="160"/>
      <c r="AL1048576" s="160"/>
      <c r="AM1048576" s="160"/>
      <c r="AN1048576" s="160"/>
      <c r="AO1048576" s="160"/>
      <c r="AP1048576" s="160"/>
      <c r="AQ1048576" s="160"/>
      <c r="AR1048576" s="160"/>
      <c r="AS1048576" s="160"/>
    </row>
  </sheetData>
  <sheetProtection selectLockedCells="1"/>
  <customSheetViews>
    <customSheetView guid="{45231D30-7B44-4C70-A3D1-9AF2C30142B4}" scale="75" showGridLines="0" hiddenColumns="1">
      <selection activeCell="B4" sqref="B4"/>
      <colBreaks count="1" manualBreakCount="1">
        <brk id="5" max="1048575" man="1"/>
      </colBreaks>
      <pageMargins left="0.7" right="0.7" top="0.75" bottom="0.75" header="0.3" footer="0.3"/>
      <pageSetup scale="80" orientation="portrait" horizontalDpi="0" verticalDpi="0" r:id="rId1"/>
    </customSheetView>
  </customSheetViews>
  <mergeCells count="12">
    <mergeCell ref="R20:X20"/>
    <mergeCell ref="A1:E1"/>
    <mergeCell ref="A2:E2"/>
    <mergeCell ref="A8:B8"/>
    <mergeCell ref="G11:G12"/>
    <mergeCell ref="H11:H12"/>
    <mergeCell ref="I11:J12"/>
    <mergeCell ref="I13:J13"/>
    <mergeCell ref="I14:J14"/>
    <mergeCell ref="G15:J15"/>
    <mergeCell ref="A18:E18"/>
    <mergeCell ref="L20:Q20"/>
  </mergeCells>
  <pageMargins left="0.7" right="0.7" top="0.75" bottom="0.75" header="0.3" footer="0.3"/>
  <pageSetup scale="80" orientation="portrait" horizontalDpi="0" verticalDpi="0" r:id="rId2"/>
  <colBreaks count="1" manualBreakCount="1">
    <brk id="5"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selection sqref="A1:E1"/>
    </sheetView>
  </sheetViews>
  <sheetFormatPr defaultRowHeight="15" x14ac:dyDescent="0.25"/>
  <cols>
    <col min="1" max="1" width="48" style="214" customWidth="1"/>
    <col min="2" max="2" width="20.5703125" customWidth="1"/>
    <col min="3" max="3" width="12.85546875" customWidth="1"/>
    <col min="4" max="4" width="12.7109375" customWidth="1"/>
    <col min="5" max="5" width="49" customWidth="1"/>
    <col min="7" max="8" width="0" hidden="1" customWidth="1"/>
    <col min="9" max="9" width="11.42578125" hidden="1" customWidth="1"/>
    <col min="10" max="12" width="0" hidden="1" customWidth="1"/>
  </cols>
  <sheetData>
    <row r="1" spans="1:9" x14ac:dyDescent="0.25">
      <c r="A1" s="726" t="s">
        <v>323</v>
      </c>
      <c r="B1" s="727"/>
      <c r="C1" s="727"/>
      <c r="D1" s="727"/>
      <c r="E1" s="727"/>
    </row>
    <row r="2" spans="1:9" x14ac:dyDescent="0.25">
      <c r="A2" s="728" t="s">
        <v>175</v>
      </c>
      <c r="B2" s="728"/>
      <c r="C2" s="728"/>
      <c r="D2" s="728"/>
      <c r="E2" s="728"/>
    </row>
    <row r="4" spans="1:9" s="214" customFormat="1" ht="15.75" thickBot="1" x14ac:dyDescent="0.3"/>
    <row r="5" spans="1:9" ht="15.75" thickBot="1" x14ac:dyDescent="0.3">
      <c r="A5" s="730" t="s">
        <v>181</v>
      </c>
      <c r="B5" s="731"/>
      <c r="C5" s="731"/>
      <c r="D5" s="732"/>
      <c r="E5" s="733"/>
    </row>
    <row r="6" spans="1:9" s="214" customFormat="1" ht="15.75" thickBot="1" x14ac:dyDescent="0.3">
      <c r="A6" s="736" t="s">
        <v>177</v>
      </c>
      <c r="B6" s="737"/>
      <c r="C6" s="738"/>
      <c r="D6" s="297"/>
      <c r="E6" s="298">
        <f>IF(D6=0,0,IF(D6=1,I13,IF(D6=2,I14,IF(D6=3,I15,IF(D6=4,I16,IF(D6=5,I17,IF(D6=6,I18)))))))</f>
        <v>0</v>
      </c>
    </row>
    <row r="7" spans="1:9" s="214" customFormat="1" ht="15.75" thickBot="1" x14ac:dyDescent="0.3">
      <c r="A7" s="740" t="s">
        <v>183</v>
      </c>
      <c r="B7" s="741"/>
      <c r="C7" s="742"/>
      <c r="D7" s="299"/>
      <c r="E7" s="301">
        <f>IF(D7=0,0,IF(D7=1,I29,IF(D7=2,I30,IF(D7=3,I31,IF(D7=4,I32)))))</f>
        <v>0</v>
      </c>
    </row>
    <row r="8" spans="1:9" s="214" customFormat="1" ht="15.75" thickBot="1" x14ac:dyDescent="0.3">
      <c r="A8" s="743" t="s">
        <v>167</v>
      </c>
      <c r="B8" s="744"/>
      <c r="C8" s="745"/>
      <c r="D8" s="297"/>
      <c r="E8" s="302">
        <f>IF(D8=0,0,IF(D8=1,I36,IF(D8=2,I37,IF(D8=3,I38,IF(D8=4,I39,IF(D8=5,I40,IF(D8=6,I41,IF(D8=7, I42,IF(D8=8,I43,IF(D8=9,I44,IF(D8=10,I45,IF(D8=11,I46,IF(D8=12,I47)))))))))))))</f>
        <v>0</v>
      </c>
    </row>
    <row r="9" spans="1:9" s="214" customFormat="1" ht="15.75" thickBot="1" x14ac:dyDescent="0.3">
      <c r="A9" s="736" t="s">
        <v>185</v>
      </c>
      <c r="B9" s="737"/>
      <c r="C9" s="738"/>
      <c r="D9" s="305"/>
      <c r="E9" s="306">
        <f>IF(D9=0,0,IF(D9=1,L36,IF(D9=2,L37,IF(D9=3,L38,IF(D9=4,L39,IF(D9=5,L40))))))</f>
        <v>0</v>
      </c>
    </row>
    <row r="10" spans="1:9" s="214" customFormat="1" ht="15.75" thickBot="1" x14ac:dyDescent="0.3">
      <c r="A10" s="746" t="s">
        <v>14</v>
      </c>
      <c r="B10" s="747"/>
      <c r="C10" s="748"/>
      <c r="D10" s="300"/>
      <c r="E10" s="304">
        <f>SUM(E6:E9)</f>
        <v>0</v>
      </c>
    </row>
    <row r="11" spans="1:9" ht="15.75" thickBot="1" x14ac:dyDescent="0.3">
      <c r="A11" s="729"/>
      <c r="B11" s="729"/>
      <c r="C11" s="729"/>
      <c r="E11" s="214"/>
      <c r="H11" s="251" t="s">
        <v>177</v>
      </c>
      <c r="I11" s="251" t="s">
        <v>1</v>
      </c>
    </row>
    <row r="12" spans="1:9" s="214" customFormat="1" ht="15.75" thickBot="1" x14ac:dyDescent="0.3">
      <c r="A12" s="730" t="s">
        <v>182</v>
      </c>
      <c r="B12" s="734"/>
      <c r="C12" s="734"/>
      <c r="D12" s="734"/>
      <c r="E12" s="735"/>
      <c r="H12" s="214">
        <v>0</v>
      </c>
      <c r="I12" s="294">
        <v>0</v>
      </c>
    </row>
    <row r="13" spans="1:9" ht="15.75" thickBot="1" x14ac:dyDescent="0.3">
      <c r="A13" s="736" t="s">
        <v>176</v>
      </c>
      <c r="B13" s="737"/>
      <c r="C13" s="737"/>
      <c r="D13" s="297"/>
      <c r="E13" s="296">
        <f>IF(D13=0,0,IF(D13=1,600))</f>
        <v>0</v>
      </c>
      <c r="H13">
        <v>1</v>
      </c>
      <c r="I13" s="294">
        <v>60</v>
      </c>
    </row>
    <row r="14" spans="1:9" ht="15.75" thickBot="1" x14ac:dyDescent="0.3">
      <c r="A14" s="736" t="s">
        <v>180</v>
      </c>
      <c r="B14" s="737"/>
      <c r="C14" s="737"/>
      <c r="D14" s="297"/>
      <c r="E14" s="295">
        <f>IF(D14=0,0,(IF(D14&gt;0,400*D14)))</f>
        <v>0</v>
      </c>
      <c r="H14" s="214">
        <v>2</v>
      </c>
      <c r="I14" s="294">
        <v>120</v>
      </c>
    </row>
    <row r="15" spans="1:9" ht="15.75" thickBot="1" x14ac:dyDescent="0.3">
      <c r="A15" s="736" t="s">
        <v>14</v>
      </c>
      <c r="B15" s="737"/>
      <c r="C15" s="738"/>
      <c r="D15" s="298"/>
      <c r="E15" s="303">
        <f>SUM(E13:E14)</f>
        <v>0</v>
      </c>
      <c r="H15" s="214">
        <v>3</v>
      </c>
      <c r="I15" s="294">
        <v>180</v>
      </c>
    </row>
    <row r="16" spans="1:9" ht="15.75" thickBot="1" x14ac:dyDescent="0.3">
      <c r="H16" s="214">
        <v>4</v>
      </c>
      <c r="I16" s="294">
        <v>240</v>
      </c>
    </row>
    <row r="17" spans="1:9" ht="15.75" thickBot="1" x14ac:dyDescent="0.3">
      <c r="A17" s="739" t="s">
        <v>184</v>
      </c>
      <c r="B17" s="732"/>
      <c r="C17" s="733"/>
      <c r="D17" s="298"/>
      <c r="E17" s="298">
        <f>SUM(E10+E15)</f>
        <v>0</v>
      </c>
      <c r="H17" s="214">
        <v>5</v>
      </c>
      <c r="I17" s="294">
        <v>300</v>
      </c>
    </row>
    <row r="18" spans="1:9" x14ac:dyDescent="0.25">
      <c r="H18" s="214">
        <v>6</v>
      </c>
      <c r="I18" s="294">
        <v>360</v>
      </c>
    </row>
    <row r="19" spans="1:9" x14ac:dyDescent="0.25">
      <c r="H19" s="214"/>
      <c r="I19" s="294"/>
    </row>
    <row r="20" spans="1:9" x14ac:dyDescent="0.25">
      <c r="H20" s="214"/>
    </row>
    <row r="21" spans="1:9" x14ac:dyDescent="0.25">
      <c r="H21" s="214"/>
    </row>
    <row r="22" spans="1:9" x14ac:dyDescent="0.25">
      <c r="H22" s="214"/>
    </row>
    <row r="23" spans="1:9" x14ac:dyDescent="0.25">
      <c r="H23" s="214"/>
    </row>
    <row r="24" spans="1:9" x14ac:dyDescent="0.25">
      <c r="H24" s="214"/>
    </row>
    <row r="25" spans="1:9" x14ac:dyDescent="0.25">
      <c r="H25" s="214"/>
    </row>
    <row r="26" spans="1:9" x14ac:dyDescent="0.25">
      <c r="H26" s="214"/>
    </row>
    <row r="27" spans="1:9" x14ac:dyDescent="0.25">
      <c r="H27" s="214"/>
    </row>
    <row r="28" spans="1:9" x14ac:dyDescent="0.25">
      <c r="H28" s="251" t="s">
        <v>179</v>
      </c>
      <c r="I28" s="251" t="s">
        <v>1</v>
      </c>
    </row>
    <row r="29" spans="1:9" x14ac:dyDescent="0.25">
      <c r="H29" s="214">
        <v>1</v>
      </c>
      <c r="I29" s="214">
        <v>450</v>
      </c>
    </row>
    <row r="30" spans="1:9" x14ac:dyDescent="0.25">
      <c r="H30" s="214">
        <v>2</v>
      </c>
      <c r="I30" s="214">
        <v>900</v>
      </c>
    </row>
    <row r="31" spans="1:9" x14ac:dyDescent="0.25">
      <c r="H31" s="214">
        <v>3</v>
      </c>
      <c r="I31" s="214">
        <v>1350</v>
      </c>
    </row>
    <row r="32" spans="1:9" x14ac:dyDescent="0.25">
      <c r="H32" s="214">
        <v>4</v>
      </c>
      <c r="I32" s="214">
        <v>1800</v>
      </c>
    </row>
    <row r="33" spans="8:12" x14ac:dyDescent="0.25">
      <c r="H33" s="214"/>
    </row>
    <row r="34" spans="8:12" x14ac:dyDescent="0.25">
      <c r="H34" s="214"/>
    </row>
    <row r="35" spans="8:12" x14ac:dyDescent="0.25">
      <c r="H35" s="251" t="s">
        <v>178</v>
      </c>
      <c r="I35" s="251" t="s">
        <v>1</v>
      </c>
      <c r="K35" s="251" t="s">
        <v>186</v>
      </c>
      <c r="L35" s="251" t="s">
        <v>1</v>
      </c>
    </row>
    <row r="36" spans="8:12" x14ac:dyDescent="0.25">
      <c r="H36" s="214">
        <v>1</v>
      </c>
      <c r="I36" s="294">
        <v>1800</v>
      </c>
      <c r="K36">
        <v>1</v>
      </c>
      <c r="L36">
        <f>1800*12</f>
        <v>21600</v>
      </c>
    </row>
    <row r="37" spans="8:12" x14ac:dyDescent="0.25">
      <c r="H37" s="214">
        <v>2</v>
      </c>
      <c r="I37" s="294">
        <f>I36*H37</f>
        <v>3600</v>
      </c>
      <c r="K37">
        <v>2</v>
      </c>
      <c r="L37">
        <f>1800*24</f>
        <v>43200</v>
      </c>
    </row>
    <row r="38" spans="8:12" x14ac:dyDescent="0.25">
      <c r="H38" s="214">
        <v>3</v>
      </c>
      <c r="I38" s="294">
        <f>H38*I36</f>
        <v>5400</v>
      </c>
      <c r="K38">
        <v>3</v>
      </c>
      <c r="L38">
        <f>1800*36</f>
        <v>64800</v>
      </c>
    </row>
    <row r="39" spans="8:12" x14ac:dyDescent="0.25">
      <c r="H39" s="214">
        <v>4</v>
      </c>
      <c r="I39" s="294">
        <f>H39*I36</f>
        <v>7200</v>
      </c>
      <c r="K39">
        <v>4</v>
      </c>
      <c r="L39">
        <f>1800*48</f>
        <v>86400</v>
      </c>
    </row>
    <row r="40" spans="8:12" x14ac:dyDescent="0.25">
      <c r="H40" s="214">
        <v>5</v>
      </c>
      <c r="I40" s="294">
        <f>H40*I36</f>
        <v>9000</v>
      </c>
      <c r="K40">
        <v>5</v>
      </c>
      <c r="L40">
        <f>1800*60</f>
        <v>108000</v>
      </c>
    </row>
    <row r="41" spans="8:12" x14ac:dyDescent="0.25">
      <c r="H41" s="214">
        <v>6</v>
      </c>
      <c r="I41" s="294">
        <f>H41*I36</f>
        <v>10800</v>
      </c>
    </row>
    <row r="42" spans="8:12" x14ac:dyDescent="0.25">
      <c r="H42" s="214">
        <v>7</v>
      </c>
      <c r="I42" s="294">
        <f>H42*I36</f>
        <v>12600</v>
      </c>
    </row>
    <row r="43" spans="8:12" x14ac:dyDescent="0.25">
      <c r="H43" s="214">
        <v>8</v>
      </c>
      <c r="I43" s="294">
        <f>H43*I36</f>
        <v>14400</v>
      </c>
    </row>
    <row r="44" spans="8:12" x14ac:dyDescent="0.25">
      <c r="H44" s="214">
        <v>9</v>
      </c>
      <c r="I44" s="294">
        <f>H44*I36</f>
        <v>16200</v>
      </c>
    </row>
    <row r="45" spans="8:12" x14ac:dyDescent="0.25">
      <c r="H45" s="214">
        <v>10</v>
      </c>
      <c r="I45" s="294">
        <f>H45*I36</f>
        <v>18000</v>
      </c>
    </row>
    <row r="46" spans="8:12" x14ac:dyDescent="0.25">
      <c r="H46" s="214">
        <v>11</v>
      </c>
      <c r="I46" s="294">
        <f>H46*I36</f>
        <v>19800</v>
      </c>
    </row>
    <row r="47" spans="8:12" x14ac:dyDescent="0.25">
      <c r="H47">
        <v>12</v>
      </c>
      <c r="I47" s="294">
        <f>H47*I36</f>
        <v>21600</v>
      </c>
    </row>
  </sheetData>
  <mergeCells count="14">
    <mergeCell ref="A15:C15"/>
    <mergeCell ref="A17:C17"/>
    <mergeCell ref="A13:C13"/>
    <mergeCell ref="A14:C14"/>
    <mergeCell ref="A6:C6"/>
    <mergeCell ref="A7:C7"/>
    <mergeCell ref="A8:C8"/>
    <mergeCell ref="A10:C10"/>
    <mergeCell ref="A1:E1"/>
    <mergeCell ref="A2:E2"/>
    <mergeCell ref="A11:C11"/>
    <mergeCell ref="A5:E5"/>
    <mergeCell ref="A12:E12"/>
    <mergeCell ref="A9:C9"/>
  </mergeCells>
  <dataValidations count="6">
    <dataValidation type="list" allowBlank="1" showInputMessage="1" showErrorMessage="1" sqref="D14">
      <formula1>"0, 1, 2, 3, 4, 5, 6"</formula1>
    </dataValidation>
    <dataValidation type="list" allowBlank="1" showInputMessage="1" showErrorMessage="1" sqref="D13">
      <formula1>"0, 1"</formula1>
    </dataValidation>
    <dataValidation type="list" allowBlank="1" showInputMessage="1" showErrorMessage="1" sqref="D7">
      <formula1>"0,1,2,3,4"</formula1>
    </dataValidation>
    <dataValidation type="list" allowBlank="1" showInputMessage="1" showErrorMessage="1" sqref="D8">
      <formula1>"0,1,2,3,4,5,6,7,8,9,10,11,12"</formula1>
    </dataValidation>
    <dataValidation type="list" allowBlank="1" showInputMessage="1" showErrorMessage="1" sqref="D6">
      <formula1>"0,1,2,3,4,5,6"</formula1>
    </dataValidation>
    <dataValidation type="list" allowBlank="1" showInputMessage="1" showErrorMessage="1" sqref="D9">
      <formula1>"0,1,2,3,4,5"</formula1>
    </dataValidation>
  </dataValidation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Instructions </vt:lpstr>
      <vt:lpstr>Quick Reference</vt:lpstr>
      <vt:lpstr>Program dates </vt:lpstr>
      <vt:lpstr>Grad OutofState</vt:lpstr>
      <vt:lpstr>Grad InState</vt:lpstr>
      <vt:lpstr>UG OutofState</vt:lpstr>
      <vt:lpstr>UG InState</vt:lpstr>
      <vt:lpstr>Scholars</vt:lpstr>
      <vt:lpstr>No_Tuition_Waiver</vt:lpstr>
      <vt:lpstr>Not_a_Differential_Program</vt:lpstr>
      <vt:lpstr>'Grad OutofState'!Print_Area</vt:lpstr>
      <vt:lpstr>'Quick Reference'!Print_Area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Hutto, Tamara Erin Dahl</dc:creator>
  <cp:lastModifiedBy>Nikolas Baranco</cp:lastModifiedBy>
  <cp:lastPrinted>2014-06-30T17:21:54Z</cp:lastPrinted>
  <dcterms:created xsi:type="dcterms:W3CDTF">2013-10-01T14:32:09Z</dcterms:created>
  <dcterms:modified xsi:type="dcterms:W3CDTF">2021-03-09T18:56:31Z</dcterms:modified>
</cp:coreProperties>
</file>